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3ブロック2017\2017大会（HP用）\"/>
    </mc:Choice>
  </mc:AlternateContent>
  <bookViews>
    <workbookView xWindow="16635" yWindow="0" windowWidth="12030" windowHeight="10065"/>
  </bookViews>
  <sheets>
    <sheet name="Aブロック" sheetId="91" r:id="rId1"/>
    <sheet name="A予定" sheetId="102" r:id="rId2"/>
    <sheet name="Bブロック" sheetId="87" r:id="rId3"/>
    <sheet name="B予定" sheetId="98" r:id="rId4"/>
    <sheet name="Cブロック" sheetId="71" r:id="rId5"/>
    <sheet name="C予定" sheetId="70" r:id="rId6"/>
    <sheet name="Dブロック" sheetId="104" r:id="rId7"/>
    <sheet name="D予定" sheetId="103" r:id="rId8"/>
  </sheets>
  <definedNames>
    <definedName name="_xlnm.Print_Area" localSheetId="0">Aブロック!$A$1:$AO$43</definedName>
    <definedName name="_xlnm.Print_Area" localSheetId="2">Bブロック!$A$1:$AO$43</definedName>
    <definedName name="_xlnm.Print_Area" localSheetId="4">Cブロック!$A$1:$AO$44</definedName>
    <definedName name="_xlnm.Print_Area" localSheetId="6">Dブロック!$A$1:$AO$43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43" i="104" l="1"/>
  <c r="AC43" i="104"/>
  <c r="AA43" i="104"/>
  <c r="AB43" i="104" s="1"/>
  <c r="Z43" i="104"/>
  <c r="Y43" i="104"/>
  <c r="X43" i="104"/>
  <c r="W43" i="104"/>
  <c r="U43" i="104"/>
  <c r="V43" i="104" s="1"/>
  <c r="T43" i="104"/>
  <c r="S43" i="104"/>
  <c r="R43" i="104"/>
  <c r="Q43" i="104"/>
  <c r="O43" i="104"/>
  <c r="P43" i="104" s="1"/>
  <c r="N43" i="104"/>
  <c r="M43" i="104"/>
  <c r="L43" i="104"/>
  <c r="K43" i="104"/>
  <c r="I43" i="104"/>
  <c r="J43" i="104" s="1"/>
  <c r="H43" i="104"/>
  <c r="G43" i="104"/>
  <c r="F43" i="104"/>
  <c r="E43" i="104"/>
  <c r="C43" i="104"/>
  <c r="AA42" i="104"/>
  <c r="X42" i="104"/>
  <c r="U42" i="104"/>
  <c r="R42" i="104"/>
  <c r="O42" i="104"/>
  <c r="L42" i="104"/>
  <c r="I42" i="104"/>
  <c r="F42" i="104"/>
  <c r="C42" i="104"/>
  <c r="AA41" i="104"/>
  <c r="X41" i="104"/>
  <c r="U41" i="104"/>
  <c r="R41" i="104"/>
  <c r="O41" i="104"/>
  <c r="L41" i="104"/>
  <c r="I41" i="104"/>
  <c r="F41" i="104"/>
  <c r="C41" i="104"/>
  <c r="AM40" i="104"/>
  <c r="AA40" i="104"/>
  <c r="X40" i="104"/>
  <c r="U40" i="104"/>
  <c r="R40" i="104"/>
  <c r="O40" i="104"/>
  <c r="L40" i="104"/>
  <c r="I40" i="104"/>
  <c r="F40" i="104"/>
  <c r="C40" i="104"/>
  <c r="AS39" i="104"/>
  <c r="AE39" i="104"/>
  <c r="Z39" i="104"/>
  <c r="Y39" i="104"/>
  <c r="X39" i="104"/>
  <c r="W39" i="104"/>
  <c r="U39" i="104"/>
  <c r="V39" i="104" s="1"/>
  <c r="T39" i="104"/>
  <c r="S39" i="104"/>
  <c r="R39" i="104"/>
  <c r="Q39" i="104"/>
  <c r="O39" i="104"/>
  <c r="P39" i="104" s="1"/>
  <c r="N39" i="104"/>
  <c r="M39" i="104"/>
  <c r="L39" i="104"/>
  <c r="K39" i="104"/>
  <c r="AM36" i="104" s="1"/>
  <c r="I39" i="104"/>
  <c r="H39" i="104"/>
  <c r="G39" i="104"/>
  <c r="F39" i="104"/>
  <c r="E39" i="104"/>
  <c r="C39" i="104"/>
  <c r="U38" i="104"/>
  <c r="R38" i="104"/>
  <c r="O38" i="104"/>
  <c r="L38" i="104"/>
  <c r="I38" i="104"/>
  <c r="F38" i="104"/>
  <c r="C38" i="104"/>
  <c r="X37" i="104"/>
  <c r="U37" i="104"/>
  <c r="R37" i="104"/>
  <c r="O37" i="104"/>
  <c r="L37" i="104"/>
  <c r="I37" i="104"/>
  <c r="F37" i="104"/>
  <c r="C37" i="104"/>
  <c r="X36" i="104"/>
  <c r="U36" i="104"/>
  <c r="R36" i="104"/>
  <c r="O36" i="104"/>
  <c r="L36" i="104"/>
  <c r="I36" i="104"/>
  <c r="F36" i="104"/>
  <c r="C36" i="104"/>
  <c r="AS35" i="104"/>
  <c r="AE35" i="104"/>
  <c r="AB35" i="104"/>
  <c r="W35" i="104"/>
  <c r="V35" i="104"/>
  <c r="U35" i="104"/>
  <c r="T35" i="104"/>
  <c r="R35" i="104"/>
  <c r="S35" i="104" s="1"/>
  <c r="Q35" i="104"/>
  <c r="P35" i="104"/>
  <c r="O35" i="104"/>
  <c r="N35" i="104"/>
  <c r="L35" i="104"/>
  <c r="K35" i="104"/>
  <c r="J35" i="104"/>
  <c r="I35" i="104"/>
  <c r="H35" i="104"/>
  <c r="F35" i="104"/>
  <c r="E35" i="104"/>
  <c r="D35" i="104"/>
  <c r="C35" i="104"/>
  <c r="AA34" i="104"/>
  <c r="X38" i="104" s="1"/>
  <c r="U34" i="104"/>
  <c r="R34" i="104"/>
  <c r="O34" i="104"/>
  <c r="L34" i="104"/>
  <c r="I34" i="104"/>
  <c r="F34" i="104"/>
  <c r="C34" i="104"/>
  <c r="U33" i="104"/>
  <c r="R33" i="104"/>
  <c r="O33" i="104"/>
  <c r="L33" i="104"/>
  <c r="I33" i="104"/>
  <c r="F33" i="104"/>
  <c r="C33" i="104"/>
  <c r="AM32" i="104"/>
  <c r="U32" i="104"/>
  <c r="R32" i="104"/>
  <c r="O32" i="104"/>
  <c r="L32" i="104"/>
  <c r="I32" i="104"/>
  <c r="F32" i="104"/>
  <c r="C32" i="104"/>
  <c r="AS31" i="104"/>
  <c r="AE31" i="104"/>
  <c r="AB31" i="104"/>
  <c r="Y31" i="104"/>
  <c r="T31" i="104"/>
  <c r="S31" i="104"/>
  <c r="R31" i="104"/>
  <c r="Q31" i="104"/>
  <c r="O31" i="104"/>
  <c r="P31" i="104" s="1"/>
  <c r="N31" i="104"/>
  <c r="M31" i="104"/>
  <c r="L31" i="104"/>
  <c r="K31" i="104"/>
  <c r="I31" i="104"/>
  <c r="H31" i="104"/>
  <c r="G31" i="104"/>
  <c r="F31" i="104"/>
  <c r="E31" i="104"/>
  <c r="C31" i="104"/>
  <c r="R30" i="104"/>
  <c r="O30" i="104"/>
  <c r="L30" i="104"/>
  <c r="I30" i="104"/>
  <c r="F30" i="104"/>
  <c r="C30" i="104"/>
  <c r="R29" i="104"/>
  <c r="O29" i="104"/>
  <c r="L29" i="104"/>
  <c r="I29" i="104"/>
  <c r="F29" i="104"/>
  <c r="C29" i="104"/>
  <c r="AM28" i="104"/>
  <c r="R28" i="104"/>
  <c r="O28" i="104"/>
  <c r="L28" i="104"/>
  <c r="I28" i="104"/>
  <c r="F28" i="104"/>
  <c r="C28" i="104"/>
  <c r="AS27" i="104"/>
  <c r="AE27" i="104"/>
  <c r="AB27" i="104"/>
  <c r="Y27" i="104"/>
  <c r="V27" i="104"/>
  <c r="Q27" i="104"/>
  <c r="P27" i="104"/>
  <c r="O27" i="104"/>
  <c r="N27" i="104"/>
  <c r="L27" i="104"/>
  <c r="K27" i="104"/>
  <c r="J27" i="104"/>
  <c r="I27" i="104"/>
  <c r="H27" i="104"/>
  <c r="F27" i="104"/>
  <c r="G27" i="104" s="1"/>
  <c r="E27" i="104"/>
  <c r="D27" i="104"/>
  <c r="C27" i="104"/>
  <c r="O26" i="104"/>
  <c r="L26" i="104"/>
  <c r="I26" i="104"/>
  <c r="F26" i="104"/>
  <c r="C26" i="104"/>
  <c r="O25" i="104"/>
  <c r="L25" i="104"/>
  <c r="I25" i="104"/>
  <c r="F25" i="104"/>
  <c r="C25" i="104"/>
  <c r="AL24" i="104"/>
  <c r="O24" i="104"/>
  <c r="L24" i="104"/>
  <c r="I24" i="104"/>
  <c r="F24" i="104"/>
  <c r="C24" i="104"/>
  <c r="AS23" i="104"/>
  <c r="AE23" i="104"/>
  <c r="AB23" i="104"/>
  <c r="Y23" i="104"/>
  <c r="V23" i="104"/>
  <c r="S23" i="104"/>
  <c r="N23" i="104"/>
  <c r="L23" i="104"/>
  <c r="K23" i="104"/>
  <c r="J23" i="104"/>
  <c r="I23" i="104"/>
  <c r="H23" i="104"/>
  <c r="F23" i="104"/>
  <c r="G23" i="104" s="1"/>
  <c r="E23" i="104"/>
  <c r="D23" i="104"/>
  <c r="C23" i="104"/>
  <c r="L22" i="104"/>
  <c r="I22" i="104"/>
  <c r="F22" i="104"/>
  <c r="C22" i="104"/>
  <c r="L21" i="104"/>
  <c r="I21" i="104"/>
  <c r="F21" i="104"/>
  <c r="C21" i="104"/>
  <c r="AL20" i="104"/>
  <c r="L20" i="104"/>
  <c r="I20" i="104"/>
  <c r="F20" i="104"/>
  <c r="C20" i="104"/>
  <c r="AS19" i="104"/>
  <c r="AE19" i="104"/>
  <c r="AB19" i="104"/>
  <c r="Y19" i="104"/>
  <c r="V19" i="104"/>
  <c r="S19" i="104"/>
  <c r="P19" i="104"/>
  <c r="K19" i="104"/>
  <c r="I19" i="104"/>
  <c r="J19" i="104" s="1"/>
  <c r="H19" i="104"/>
  <c r="G19" i="104"/>
  <c r="F19" i="104"/>
  <c r="E19" i="104"/>
  <c r="AM16" i="104" s="1"/>
  <c r="C19" i="104"/>
  <c r="I18" i="104"/>
  <c r="F18" i="104"/>
  <c r="C18" i="104"/>
  <c r="I17" i="104"/>
  <c r="F17" i="104"/>
  <c r="C17" i="104"/>
  <c r="I16" i="104"/>
  <c r="F16" i="104"/>
  <c r="C16" i="104"/>
  <c r="AS15" i="104"/>
  <c r="AE15" i="104"/>
  <c r="AB15" i="104"/>
  <c r="Y15" i="104"/>
  <c r="V15" i="104"/>
  <c r="S15" i="104"/>
  <c r="P15" i="104"/>
  <c r="M15" i="104"/>
  <c r="H15" i="104"/>
  <c r="G15" i="104"/>
  <c r="F15" i="104"/>
  <c r="E15" i="104"/>
  <c r="AM12" i="104" s="1"/>
  <c r="C15" i="104"/>
  <c r="F14" i="104"/>
  <c r="C14" i="104"/>
  <c r="F13" i="104"/>
  <c r="C13" i="104"/>
  <c r="F12" i="104"/>
  <c r="C12" i="104"/>
  <c r="AS11" i="104"/>
  <c r="AR11" i="104"/>
  <c r="AE11" i="104"/>
  <c r="AB11" i="104"/>
  <c r="Y11" i="104"/>
  <c r="V11" i="104"/>
  <c r="S11" i="104"/>
  <c r="P11" i="104"/>
  <c r="M11" i="104"/>
  <c r="J11" i="104"/>
  <c r="E11" i="104"/>
  <c r="D11" i="104"/>
  <c r="C11" i="104"/>
  <c r="AQ11" i="104" s="1"/>
  <c r="C10" i="104"/>
  <c r="C9" i="104"/>
  <c r="AM8" i="104"/>
  <c r="AL8" i="104"/>
  <c r="AN8" i="104" s="1"/>
  <c r="AJ8" i="104"/>
  <c r="C8" i="104"/>
  <c r="AT7" i="104"/>
  <c r="AS7" i="104"/>
  <c r="AQ7" i="104"/>
  <c r="AE7" i="104"/>
  <c r="AB7" i="104"/>
  <c r="Y7" i="104"/>
  <c r="V7" i="104"/>
  <c r="S7" i="104"/>
  <c r="P7" i="104"/>
  <c r="M7" i="104"/>
  <c r="J7" i="104"/>
  <c r="AK4" i="104" s="1"/>
  <c r="G7" i="104"/>
  <c r="AM4" i="104"/>
  <c r="AL4" i="104"/>
  <c r="AN4" i="104" s="1"/>
  <c r="AJ4" i="104"/>
  <c r="AD3" i="104"/>
  <c r="AA3" i="104"/>
  <c r="X3" i="104"/>
  <c r="U3" i="104"/>
  <c r="R3" i="104"/>
  <c r="O3" i="104"/>
  <c r="L3" i="104"/>
  <c r="I3" i="104"/>
  <c r="F3" i="104"/>
  <c r="C3" i="104"/>
  <c r="A3" i="104"/>
  <c r="AK1" i="104"/>
  <c r="A5" i="103"/>
  <c r="A6" i="103" s="1"/>
  <c r="A7" i="103" s="1"/>
  <c r="A8" i="103" s="1"/>
  <c r="A9" i="103" s="1"/>
  <c r="A10" i="103" s="1"/>
  <c r="A11" i="103" s="1"/>
  <c r="A12" i="103" s="1"/>
  <c r="A13" i="103" s="1"/>
  <c r="A14" i="103" s="1"/>
  <c r="A15" i="103" s="1"/>
  <c r="A16" i="103" s="1"/>
  <c r="A17" i="103" s="1"/>
  <c r="A18" i="103" s="1"/>
  <c r="A19" i="103" s="1"/>
  <c r="A20" i="103" s="1"/>
  <c r="A21" i="103" s="1"/>
  <c r="A22" i="103" s="1"/>
  <c r="A23" i="103" s="1"/>
  <c r="A24" i="103" s="1"/>
  <c r="A25" i="103" s="1"/>
  <c r="A26" i="103" s="1"/>
  <c r="A27" i="103" s="1"/>
  <c r="A28" i="103" s="1"/>
  <c r="A29" i="103" s="1"/>
  <c r="A30" i="103" s="1"/>
  <c r="A31" i="103" s="1"/>
  <c r="A32" i="103" s="1"/>
  <c r="A33" i="103" s="1"/>
  <c r="A34" i="103" s="1"/>
  <c r="A35" i="103" s="1"/>
  <c r="A36" i="103" s="1"/>
  <c r="A38" i="103" s="1"/>
  <c r="A39" i="103" s="1"/>
  <c r="A40" i="103" s="1"/>
  <c r="A41" i="103" s="1"/>
  <c r="A42" i="103" s="1"/>
  <c r="A43" i="103" s="1"/>
  <c r="A44" i="103" s="1"/>
  <c r="A45" i="103" s="1"/>
  <c r="A46" i="103" s="1"/>
  <c r="A47" i="103" s="1"/>
  <c r="A48" i="103" s="1"/>
  <c r="A49" i="103" s="1"/>
  <c r="A50" i="103" s="1"/>
  <c r="A51" i="103" s="1"/>
  <c r="A52" i="103" s="1"/>
  <c r="A53" i="103" s="1"/>
  <c r="A54" i="103" s="1"/>
  <c r="A55" i="103" s="1"/>
  <c r="A56" i="103" s="1"/>
  <c r="A57" i="103" s="1"/>
  <c r="A58" i="103" s="1"/>
  <c r="A59" i="103" s="1"/>
  <c r="A4" i="103"/>
  <c r="N1" i="103"/>
  <c r="AG4" i="104" l="1"/>
  <c r="AI4" i="104"/>
  <c r="AR7" i="104"/>
  <c r="AP7" i="104"/>
  <c r="AK8" i="104"/>
  <c r="AI8" i="104"/>
  <c r="AG8" i="104"/>
  <c r="AP11" i="104"/>
  <c r="AH8" i="104" s="1"/>
  <c r="AV8" i="104" s="1"/>
  <c r="D15" i="104"/>
  <c r="AL12" i="104"/>
  <c r="AN12" i="104" s="1"/>
  <c r="AQ15" i="104"/>
  <c r="AP19" i="104"/>
  <c r="D19" i="104"/>
  <c r="AL16" i="104"/>
  <c r="AN16" i="104" s="1"/>
  <c r="AM20" i="104"/>
  <c r="AN20" i="104" s="1"/>
  <c r="M23" i="104"/>
  <c r="AM24" i="104"/>
  <c r="AN24" i="104" s="1"/>
  <c r="M27" i="104"/>
  <c r="J31" i="104"/>
  <c r="M35" i="104"/>
  <c r="AR35" i="104" s="1"/>
  <c r="J39" i="104"/>
  <c r="AK20" i="104"/>
  <c r="AG20" i="104"/>
  <c r="AK24" i="104"/>
  <c r="AG24" i="104"/>
  <c r="D31" i="104"/>
  <c r="AL28" i="104"/>
  <c r="AN28" i="104" s="1"/>
  <c r="AQ31" i="104"/>
  <c r="G35" i="104"/>
  <c r="AP35" i="104" s="1"/>
  <c r="AL32" i="104"/>
  <c r="AN32" i="104" s="1"/>
  <c r="AR39" i="104"/>
  <c r="D39" i="104"/>
  <c r="AL36" i="104"/>
  <c r="AN36" i="104" s="1"/>
  <c r="AQ39" i="104"/>
  <c r="AQ43" i="104"/>
  <c r="AL40" i="104"/>
  <c r="AN40" i="104" s="1"/>
  <c r="D43" i="104"/>
  <c r="AJ40" i="104" l="1"/>
  <c r="AK40" i="104"/>
  <c r="AI40" i="104"/>
  <c r="AG40" i="104"/>
  <c r="AJ36" i="104"/>
  <c r="AK36" i="104"/>
  <c r="AG36" i="104"/>
  <c r="AI36" i="104"/>
  <c r="AK32" i="104"/>
  <c r="AQ27" i="104"/>
  <c r="AQ23" i="104"/>
  <c r="AJ12" i="104"/>
  <c r="AK12" i="104"/>
  <c r="AG12" i="104"/>
  <c r="AI12" i="104"/>
  <c r="AR15" i="104"/>
  <c r="AJ28" i="104"/>
  <c r="AI28" i="104"/>
  <c r="AK28" i="104"/>
  <c r="AG28" i="104"/>
  <c r="AR31" i="104"/>
  <c r="AP43" i="104"/>
  <c r="AH40" i="104" s="1"/>
  <c r="AV40" i="104" s="1"/>
  <c r="AR43" i="104"/>
  <c r="AP39" i="104"/>
  <c r="AH36" i="104" s="1"/>
  <c r="AV36" i="104" s="1"/>
  <c r="AI32" i="104"/>
  <c r="AG32" i="104"/>
  <c r="AJ32" i="104"/>
  <c r="AP31" i="104"/>
  <c r="AH28" i="104" s="1"/>
  <c r="AV28" i="104" s="1"/>
  <c r="AP27" i="104"/>
  <c r="AH24" i="104" s="1"/>
  <c r="AV24" i="104" s="1"/>
  <c r="AI24" i="104"/>
  <c r="AP23" i="104"/>
  <c r="AH20" i="104" s="1"/>
  <c r="AV20" i="104" s="1"/>
  <c r="AI20" i="104"/>
  <c r="AQ35" i="104"/>
  <c r="AH32" i="104" s="1"/>
  <c r="AV32" i="104" s="1"/>
  <c r="AJ24" i="104"/>
  <c r="AJ20" i="104"/>
  <c r="AJ16" i="104"/>
  <c r="AQ19" i="104"/>
  <c r="AH16" i="104" s="1"/>
  <c r="AV16" i="104" s="1"/>
  <c r="AK16" i="104"/>
  <c r="AG16" i="104"/>
  <c r="AI16" i="104"/>
  <c r="AR19" i="104"/>
  <c r="AP15" i="104"/>
  <c r="AH12" i="104" s="1"/>
  <c r="AV12" i="104" s="1"/>
  <c r="AH4" i="104"/>
  <c r="AV4" i="104" s="1"/>
  <c r="AR27" i="104"/>
  <c r="AR23" i="104"/>
  <c r="AO8" i="104" l="1"/>
  <c r="AO20" i="104"/>
  <c r="AO24" i="104"/>
  <c r="AO32" i="104"/>
  <c r="AO4" i="104"/>
  <c r="AO36" i="104"/>
  <c r="AO40" i="104"/>
  <c r="AO16" i="104"/>
  <c r="AO28" i="104"/>
  <c r="AG45" i="104"/>
  <c r="AO12" i="104"/>
  <c r="AG46" i="104" l="1"/>
  <c r="AI45" i="104"/>
  <c r="Y31" i="91" l="1"/>
  <c r="S19" i="91"/>
  <c r="Y15" i="91"/>
  <c r="V15" i="91"/>
  <c r="N1" i="102"/>
  <c r="A28" i="98" l="1"/>
  <c r="A4" i="98"/>
  <c r="A5" i="98" s="1"/>
  <c r="A6" i="98" s="1"/>
  <c r="A7" i="98" s="1"/>
  <c r="A8" i="98" s="1"/>
  <c r="A9" i="98" s="1"/>
  <c r="A10" i="98" s="1"/>
  <c r="A11" i="98" s="1"/>
  <c r="A12" i="98" s="1"/>
  <c r="A13" i="98" s="1"/>
  <c r="A14" i="98" s="1"/>
  <c r="A15" i="98" s="1"/>
  <c r="A16" i="98" s="1"/>
  <c r="A17" i="98" s="1"/>
  <c r="A18" i="98" s="1"/>
  <c r="A19" i="98" s="1"/>
  <c r="A20" i="98" s="1"/>
  <c r="A21" i="98" s="1"/>
  <c r="A22" i="98" s="1"/>
  <c r="N1" i="98"/>
  <c r="AS43" i="91" l="1"/>
  <c r="AC43" i="91"/>
  <c r="AB43" i="91"/>
  <c r="AA43" i="91"/>
  <c r="Z43" i="91"/>
  <c r="X43" i="91"/>
  <c r="W43" i="91"/>
  <c r="V43" i="91"/>
  <c r="U43" i="91"/>
  <c r="T43" i="91"/>
  <c r="R43" i="91"/>
  <c r="S43" i="91" s="1"/>
  <c r="Q43" i="91"/>
  <c r="P43" i="91"/>
  <c r="O43" i="91"/>
  <c r="N43" i="91"/>
  <c r="L43" i="91"/>
  <c r="M43" i="91" s="1"/>
  <c r="K43" i="91"/>
  <c r="J43" i="91"/>
  <c r="I43" i="91"/>
  <c r="H43" i="91"/>
  <c r="F43" i="91"/>
  <c r="E43" i="91"/>
  <c r="D43" i="91"/>
  <c r="C43" i="91"/>
  <c r="AA42" i="91"/>
  <c r="X42" i="91"/>
  <c r="U42" i="91"/>
  <c r="R42" i="91"/>
  <c r="O42" i="91"/>
  <c r="L42" i="91"/>
  <c r="I42" i="91"/>
  <c r="F42" i="91"/>
  <c r="C42" i="91"/>
  <c r="AA41" i="91"/>
  <c r="X41" i="91"/>
  <c r="U41" i="91"/>
  <c r="R41" i="91"/>
  <c r="O41" i="91"/>
  <c r="L41" i="91"/>
  <c r="I41" i="91"/>
  <c r="F41" i="91"/>
  <c r="C41" i="91"/>
  <c r="AL40" i="91"/>
  <c r="AA40" i="91"/>
  <c r="X40" i="91"/>
  <c r="U40" i="91"/>
  <c r="R40" i="91"/>
  <c r="O40" i="91"/>
  <c r="L40" i="91"/>
  <c r="I40" i="91"/>
  <c r="F40" i="91"/>
  <c r="C40" i="91"/>
  <c r="AS39" i="91"/>
  <c r="AE39" i="91"/>
  <c r="Z39" i="91"/>
  <c r="X39" i="91"/>
  <c r="W39" i="91"/>
  <c r="V39" i="91"/>
  <c r="U39" i="91"/>
  <c r="T39" i="91"/>
  <c r="R39" i="91"/>
  <c r="S39" i="91" s="1"/>
  <c r="Q39" i="91"/>
  <c r="P39" i="91"/>
  <c r="O39" i="91"/>
  <c r="N39" i="91"/>
  <c r="AM36" i="91" s="1"/>
  <c r="L39" i="91"/>
  <c r="K39" i="91"/>
  <c r="J39" i="91"/>
  <c r="I39" i="91"/>
  <c r="H39" i="91"/>
  <c r="F39" i="91"/>
  <c r="E39" i="91"/>
  <c r="D39" i="91"/>
  <c r="C39" i="91"/>
  <c r="X38" i="91"/>
  <c r="U38" i="91"/>
  <c r="R38" i="91"/>
  <c r="O38" i="91"/>
  <c r="I38" i="91"/>
  <c r="F38" i="91"/>
  <c r="C38" i="91"/>
  <c r="X37" i="91"/>
  <c r="U37" i="91"/>
  <c r="R37" i="91"/>
  <c r="O37" i="91"/>
  <c r="L37" i="91"/>
  <c r="I37" i="91"/>
  <c r="F37" i="91"/>
  <c r="C37" i="91"/>
  <c r="X36" i="91"/>
  <c r="U36" i="91"/>
  <c r="R36" i="91"/>
  <c r="O36" i="91"/>
  <c r="L36" i="91"/>
  <c r="I36" i="91"/>
  <c r="F36" i="91"/>
  <c r="C36" i="91"/>
  <c r="AS35" i="91"/>
  <c r="AE35" i="91"/>
  <c r="AB35" i="91"/>
  <c r="W35" i="91"/>
  <c r="U35" i="91"/>
  <c r="T35" i="91"/>
  <c r="R35" i="91"/>
  <c r="Q35" i="91"/>
  <c r="P35" i="91"/>
  <c r="O35" i="91"/>
  <c r="N35" i="91"/>
  <c r="L35" i="91"/>
  <c r="M35" i="91" s="1"/>
  <c r="K35" i="91"/>
  <c r="J35" i="91" s="1"/>
  <c r="I35" i="91"/>
  <c r="H35" i="91"/>
  <c r="F35" i="91"/>
  <c r="E35" i="91"/>
  <c r="D35" i="91"/>
  <c r="C35" i="91"/>
  <c r="U34" i="91"/>
  <c r="R34" i="91"/>
  <c r="O34" i="91"/>
  <c r="L34" i="91"/>
  <c r="I34" i="91"/>
  <c r="F34" i="91"/>
  <c r="C34" i="91"/>
  <c r="U33" i="91"/>
  <c r="R33" i="91"/>
  <c r="O33" i="91"/>
  <c r="L33" i="91"/>
  <c r="I33" i="91"/>
  <c r="F33" i="91"/>
  <c r="C33" i="91"/>
  <c r="U32" i="91"/>
  <c r="R32" i="91"/>
  <c r="O32" i="91"/>
  <c r="L32" i="91"/>
  <c r="I32" i="91"/>
  <c r="F32" i="91"/>
  <c r="C32" i="91"/>
  <c r="AS31" i="91"/>
  <c r="AE31" i="91"/>
  <c r="AB31" i="91"/>
  <c r="T31" i="91"/>
  <c r="R31" i="91"/>
  <c r="S31" i="91" s="1"/>
  <c r="Q31" i="91"/>
  <c r="P31" i="91"/>
  <c r="O31" i="91"/>
  <c r="N31" i="91"/>
  <c r="L31" i="91"/>
  <c r="K31" i="91"/>
  <c r="I31" i="91"/>
  <c r="H31" i="91"/>
  <c r="F31" i="91"/>
  <c r="E31" i="91"/>
  <c r="D31" i="91"/>
  <c r="C31" i="91"/>
  <c r="R30" i="91"/>
  <c r="O30" i="91"/>
  <c r="L30" i="91"/>
  <c r="I30" i="91"/>
  <c r="C30" i="91"/>
  <c r="R29" i="91"/>
  <c r="O29" i="91"/>
  <c r="L29" i="91"/>
  <c r="I29" i="91"/>
  <c r="C29" i="91"/>
  <c r="AL28" i="91"/>
  <c r="R28" i="91"/>
  <c r="O28" i="91"/>
  <c r="L28" i="91"/>
  <c r="I28" i="91"/>
  <c r="C28" i="91"/>
  <c r="AS27" i="91"/>
  <c r="AE27" i="91"/>
  <c r="AB27" i="91"/>
  <c r="Y27" i="91"/>
  <c r="V27" i="91"/>
  <c r="Q27" i="91"/>
  <c r="P27" i="91"/>
  <c r="O27" i="91"/>
  <c r="N27" i="91"/>
  <c r="L27" i="91"/>
  <c r="AL24" i="91" s="1"/>
  <c r="K27" i="91"/>
  <c r="J27" i="91"/>
  <c r="I27" i="91"/>
  <c r="H27" i="91"/>
  <c r="F27" i="91"/>
  <c r="G27" i="91" s="1"/>
  <c r="E27" i="91"/>
  <c r="D27" i="91"/>
  <c r="C27" i="91"/>
  <c r="O26" i="91"/>
  <c r="L26" i="91"/>
  <c r="F26" i="91"/>
  <c r="O25" i="91"/>
  <c r="F25" i="91"/>
  <c r="C25" i="91"/>
  <c r="O24" i="91"/>
  <c r="L24" i="91"/>
  <c r="F24" i="91"/>
  <c r="C24" i="91"/>
  <c r="AS23" i="91"/>
  <c r="AE23" i="91"/>
  <c r="AB23" i="91"/>
  <c r="Y23" i="91"/>
  <c r="V23" i="91"/>
  <c r="S23" i="91"/>
  <c r="N23" i="91"/>
  <c r="M23" i="91" s="1"/>
  <c r="L23" i="91"/>
  <c r="K23" i="91"/>
  <c r="I23" i="91"/>
  <c r="J23" i="91" s="1"/>
  <c r="H23" i="91"/>
  <c r="G23" i="91"/>
  <c r="F23" i="91"/>
  <c r="E23" i="91"/>
  <c r="AM20" i="91" s="1"/>
  <c r="C23" i="91"/>
  <c r="L22" i="91"/>
  <c r="I22" i="91"/>
  <c r="F22" i="91"/>
  <c r="C22" i="91"/>
  <c r="L21" i="91"/>
  <c r="I21" i="91"/>
  <c r="F21" i="91"/>
  <c r="C21" i="91"/>
  <c r="L20" i="91"/>
  <c r="I20" i="91"/>
  <c r="F20" i="91"/>
  <c r="C20" i="91"/>
  <c r="AS19" i="91"/>
  <c r="AE19" i="91"/>
  <c r="AB19" i="91"/>
  <c r="Y19" i="91"/>
  <c r="V19" i="91"/>
  <c r="P19" i="91"/>
  <c r="K19" i="91"/>
  <c r="J19" i="91"/>
  <c r="I19" i="91"/>
  <c r="H19" i="91"/>
  <c r="AM16" i="91" s="1"/>
  <c r="F19" i="91"/>
  <c r="G19" i="91" s="1"/>
  <c r="E19" i="91"/>
  <c r="D19" i="91"/>
  <c r="C19" i="91"/>
  <c r="I18" i="91"/>
  <c r="F18" i="91"/>
  <c r="C18" i="91"/>
  <c r="I17" i="91"/>
  <c r="F17" i="91"/>
  <c r="C17" i="91"/>
  <c r="AL16" i="91"/>
  <c r="I16" i="91"/>
  <c r="F16" i="91"/>
  <c r="C16" i="91"/>
  <c r="AS15" i="91"/>
  <c r="AE15" i="91"/>
  <c r="AB15" i="91"/>
  <c r="S15" i="91"/>
  <c r="P15" i="91"/>
  <c r="M15" i="91"/>
  <c r="H15" i="91"/>
  <c r="AM12" i="91" s="1"/>
  <c r="F15" i="91"/>
  <c r="E15" i="91"/>
  <c r="D15" i="91"/>
  <c r="C15" i="91"/>
  <c r="F14" i="91"/>
  <c r="C14" i="91"/>
  <c r="F13" i="91"/>
  <c r="C13" i="91"/>
  <c r="AL12" i="91"/>
  <c r="F12" i="91"/>
  <c r="C12" i="91"/>
  <c r="AS11" i="91"/>
  <c r="AE11" i="91"/>
  <c r="AB11" i="91"/>
  <c r="Y11" i="91"/>
  <c r="V11" i="91"/>
  <c r="S11" i="91"/>
  <c r="P11" i="91"/>
  <c r="M11" i="91"/>
  <c r="J11" i="91"/>
  <c r="E11" i="91"/>
  <c r="AM8" i="91" s="1"/>
  <c r="C11" i="91"/>
  <c r="C10" i="91"/>
  <c r="C9" i="91"/>
  <c r="C8" i="91"/>
  <c r="AT7" i="91"/>
  <c r="AS7" i="91"/>
  <c r="AR7" i="91"/>
  <c r="AE7" i="91"/>
  <c r="AB7" i="91"/>
  <c r="Y7" i="91"/>
  <c r="V7" i="91"/>
  <c r="S7" i="91"/>
  <c r="P7" i="91"/>
  <c r="M7" i="91"/>
  <c r="J7" i="91"/>
  <c r="G7" i="91"/>
  <c r="AQ7" i="91" s="1"/>
  <c r="AM4" i="91"/>
  <c r="AL4" i="91"/>
  <c r="AN4" i="91" s="1"/>
  <c r="AJ4" i="91"/>
  <c r="AD3" i="91"/>
  <c r="AA3" i="91"/>
  <c r="X3" i="91"/>
  <c r="U3" i="91"/>
  <c r="R3" i="91"/>
  <c r="O3" i="91"/>
  <c r="L3" i="91"/>
  <c r="I3" i="91"/>
  <c r="F3" i="91"/>
  <c r="C3" i="91"/>
  <c r="A3" i="91"/>
  <c r="AK1" i="91"/>
  <c r="AM40" i="91" l="1"/>
  <c r="Y43" i="91"/>
  <c r="AP43" i="91" s="1"/>
  <c r="V35" i="91"/>
  <c r="G31" i="91"/>
  <c r="AK28" i="91" s="1"/>
  <c r="AN16" i="91"/>
  <c r="J31" i="91"/>
  <c r="AN40" i="91"/>
  <c r="G43" i="91"/>
  <c r="AJ40" i="91" s="1"/>
  <c r="AN12" i="91"/>
  <c r="AM32" i="91"/>
  <c r="AK16" i="91"/>
  <c r="AI16" i="91"/>
  <c r="AG16" i="91"/>
  <c r="AR19" i="91"/>
  <c r="G39" i="91"/>
  <c r="AL36" i="91"/>
  <c r="AN36" i="91" s="1"/>
  <c r="AK4" i="91"/>
  <c r="AI4" i="91"/>
  <c r="AG4" i="91"/>
  <c r="AP7" i="91"/>
  <c r="AH4" i="91" s="1"/>
  <c r="AV4" i="91" s="1"/>
  <c r="D11" i="91"/>
  <c r="AL8" i="91"/>
  <c r="AN8" i="91" s="1"/>
  <c r="AQ11" i="91"/>
  <c r="G15" i="91"/>
  <c r="AJ16" i="91"/>
  <c r="AQ19" i="91"/>
  <c r="AP19" i="91"/>
  <c r="AP23" i="91"/>
  <c r="D23" i="91"/>
  <c r="AL20" i="91"/>
  <c r="AN20" i="91" s="1"/>
  <c r="AM24" i="91"/>
  <c r="AN24" i="91" s="1"/>
  <c r="M27" i="91"/>
  <c r="AQ27" i="91" s="1"/>
  <c r="AJ28" i="91"/>
  <c r="AM28" i="91"/>
  <c r="AN28" i="91" s="1"/>
  <c r="M31" i="91"/>
  <c r="AP31" i="91"/>
  <c r="AL32" i="91"/>
  <c r="G35" i="91"/>
  <c r="S35" i="91"/>
  <c r="AR35" i="91" s="1"/>
  <c r="M39" i="91"/>
  <c r="AP39" i="91" s="1"/>
  <c r="Y39" i="91"/>
  <c r="AK40" i="91"/>
  <c r="AR43" i="91"/>
  <c r="AI40" i="91"/>
  <c r="AG40" i="91" l="1"/>
  <c r="AN32" i="91"/>
  <c r="AR39" i="91"/>
  <c r="AQ39" i="91"/>
  <c r="AH36" i="91" s="1"/>
  <c r="AV36" i="91" s="1"/>
  <c r="AG28" i="91"/>
  <c r="AH16" i="91"/>
  <c r="AV16" i="91" s="1"/>
  <c r="AQ43" i="91"/>
  <c r="AH40" i="91" s="1"/>
  <c r="AV40" i="91" s="1"/>
  <c r="AP15" i="91"/>
  <c r="AJ12" i="91"/>
  <c r="AI12" i="91"/>
  <c r="AJ8" i="91"/>
  <c r="AI8" i="91"/>
  <c r="AK8" i="91"/>
  <c r="AG8" i="91"/>
  <c r="AR11" i="91"/>
  <c r="AG36" i="91"/>
  <c r="AG32" i="91"/>
  <c r="AK32" i="91"/>
  <c r="AQ35" i="91"/>
  <c r="AG24" i="91"/>
  <c r="AK24" i="91"/>
  <c r="AK36" i="91"/>
  <c r="AP35" i="91"/>
  <c r="AJ32" i="91"/>
  <c r="AI32" i="91"/>
  <c r="AQ31" i="91"/>
  <c r="AR27" i="91"/>
  <c r="AJ24" i="91"/>
  <c r="AJ20" i="91"/>
  <c r="AI20" i="91"/>
  <c r="AQ23" i="91"/>
  <c r="AK20" i="91"/>
  <c r="AG20" i="91"/>
  <c r="AR23" i="91"/>
  <c r="AR15" i="91"/>
  <c r="AG12" i="91"/>
  <c r="AK12" i="91"/>
  <c r="AP11" i="91"/>
  <c r="AI36" i="91"/>
  <c r="AJ36" i="91"/>
  <c r="AR31" i="91"/>
  <c r="AI28" i="91"/>
  <c r="AP27" i="91"/>
  <c r="AH24" i="91" s="1"/>
  <c r="AV24" i="91" s="1"/>
  <c r="AI24" i="91"/>
  <c r="AQ15" i="91"/>
  <c r="AH40" i="87"/>
  <c r="AS43" i="87"/>
  <c r="AC43" i="87"/>
  <c r="AA43" i="87"/>
  <c r="Z43" i="87"/>
  <c r="Y43" i="87"/>
  <c r="X43" i="87"/>
  <c r="W43" i="87"/>
  <c r="U43" i="87"/>
  <c r="V43" i="87" s="1"/>
  <c r="T43" i="87"/>
  <c r="S43" i="87"/>
  <c r="R43" i="87"/>
  <c r="Q43" i="87"/>
  <c r="O43" i="87"/>
  <c r="N43" i="87"/>
  <c r="M43" i="87"/>
  <c r="L43" i="87"/>
  <c r="K43" i="87"/>
  <c r="I43" i="87"/>
  <c r="J43" i="87" s="1"/>
  <c r="H43" i="87"/>
  <c r="G43" i="87"/>
  <c r="F43" i="87"/>
  <c r="E43" i="87"/>
  <c r="AM40" i="87" s="1"/>
  <c r="C43" i="87"/>
  <c r="AA42" i="87"/>
  <c r="X42" i="87"/>
  <c r="U42" i="87"/>
  <c r="R42" i="87"/>
  <c r="O42" i="87"/>
  <c r="L42" i="87"/>
  <c r="I42" i="87"/>
  <c r="F42" i="87"/>
  <c r="C42" i="87"/>
  <c r="AA41" i="87"/>
  <c r="X41" i="87"/>
  <c r="U41" i="87"/>
  <c r="R41" i="87"/>
  <c r="O41" i="87"/>
  <c r="L41" i="87"/>
  <c r="I41" i="87"/>
  <c r="F41" i="87"/>
  <c r="C41" i="87"/>
  <c r="AA40" i="87"/>
  <c r="X40" i="87"/>
  <c r="U40" i="87"/>
  <c r="R40" i="87"/>
  <c r="O40" i="87"/>
  <c r="L40" i="87"/>
  <c r="I40" i="87"/>
  <c r="F40" i="87"/>
  <c r="C40" i="87"/>
  <c r="AS39" i="87"/>
  <c r="AE39" i="87"/>
  <c r="Z39" i="87"/>
  <c r="Y39" i="87"/>
  <c r="X39" i="87"/>
  <c r="V39" i="87"/>
  <c r="T39" i="87"/>
  <c r="S39" i="87"/>
  <c r="R39" i="87"/>
  <c r="Q39" i="87"/>
  <c r="O39" i="87"/>
  <c r="N39" i="87"/>
  <c r="M39" i="87"/>
  <c r="L39" i="87"/>
  <c r="K39" i="87"/>
  <c r="I39" i="87"/>
  <c r="J39" i="87" s="1"/>
  <c r="H39" i="87"/>
  <c r="G39" i="87"/>
  <c r="F39" i="87"/>
  <c r="E39" i="87"/>
  <c r="AM36" i="87" s="1"/>
  <c r="C39" i="87"/>
  <c r="X38" i="87"/>
  <c r="U38" i="87"/>
  <c r="R38" i="87"/>
  <c r="O38" i="87"/>
  <c r="L38" i="87"/>
  <c r="I38" i="87"/>
  <c r="F38" i="87"/>
  <c r="C38" i="87"/>
  <c r="X37" i="87"/>
  <c r="U37" i="87"/>
  <c r="R37" i="87"/>
  <c r="O37" i="87"/>
  <c r="L37" i="87"/>
  <c r="I37" i="87"/>
  <c r="F37" i="87"/>
  <c r="C37" i="87"/>
  <c r="X36" i="87"/>
  <c r="U36" i="87"/>
  <c r="R36" i="87"/>
  <c r="O36" i="87"/>
  <c r="L36" i="87"/>
  <c r="I36" i="87"/>
  <c r="F36" i="87"/>
  <c r="C36" i="87"/>
  <c r="AS35" i="87"/>
  <c r="AE35" i="87"/>
  <c r="AB35" i="87"/>
  <c r="W35" i="87"/>
  <c r="U35" i="87"/>
  <c r="AL32" i="87" s="1"/>
  <c r="T35" i="87"/>
  <c r="R35" i="87"/>
  <c r="S35" i="87" s="1"/>
  <c r="Q35" i="87"/>
  <c r="P35" i="87"/>
  <c r="O35" i="87"/>
  <c r="N35" i="87"/>
  <c r="L35" i="87"/>
  <c r="K35" i="87"/>
  <c r="J35" i="87"/>
  <c r="I35" i="87"/>
  <c r="H35" i="87"/>
  <c r="F35" i="87"/>
  <c r="G35" i="87" s="1"/>
  <c r="E35" i="87"/>
  <c r="D35" i="87" s="1"/>
  <c r="C35" i="87"/>
  <c r="U34" i="87"/>
  <c r="R34" i="87"/>
  <c r="O34" i="87"/>
  <c r="L34" i="87"/>
  <c r="I34" i="87"/>
  <c r="F34" i="87"/>
  <c r="C34" i="87"/>
  <c r="U33" i="87"/>
  <c r="R33" i="87"/>
  <c r="O33" i="87"/>
  <c r="L33" i="87"/>
  <c r="I33" i="87"/>
  <c r="F33" i="87"/>
  <c r="C33" i="87"/>
  <c r="U32" i="87"/>
  <c r="R32" i="87"/>
  <c r="O32" i="87"/>
  <c r="L32" i="87"/>
  <c r="I32" i="87"/>
  <c r="F32" i="87"/>
  <c r="C32" i="87"/>
  <c r="AS31" i="87"/>
  <c r="AE31" i="87"/>
  <c r="AB31" i="87"/>
  <c r="Y31" i="87"/>
  <c r="T31" i="87"/>
  <c r="R31" i="87"/>
  <c r="Q31" i="87"/>
  <c r="P31" i="87"/>
  <c r="O31" i="87"/>
  <c r="N31" i="87"/>
  <c r="L31" i="87"/>
  <c r="K31" i="87"/>
  <c r="J31" i="87"/>
  <c r="I31" i="87"/>
  <c r="H31" i="87"/>
  <c r="F31" i="87"/>
  <c r="E31" i="87"/>
  <c r="D31" i="87"/>
  <c r="C31" i="87"/>
  <c r="R30" i="87"/>
  <c r="O30" i="87"/>
  <c r="L30" i="87"/>
  <c r="I30" i="87"/>
  <c r="F30" i="87"/>
  <c r="C30" i="87"/>
  <c r="R29" i="87"/>
  <c r="O29" i="87"/>
  <c r="L29" i="87"/>
  <c r="I29" i="87"/>
  <c r="F29" i="87"/>
  <c r="C29" i="87"/>
  <c r="R28" i="87"/>
  <c r="O28" i="87"/>
  <c r="L28" i="87"/>
  <c r="I28" i="87"/>
  <c r="F28" i="87"/>
  <c r="C28" i="87"/>
  <c r="AS27" i="87"/>
  <c r="AE27" i="87"/>
  <c r="AB27" i="87"/>
  <c r="Y27" i="87"/>
  <c r="V27" i="87"/>
  <c r="Q27" i="87"/>
  <c r="O27" i="87"/>
  <c r="N27" i="87"/>
  <c r="M27" i="87"/>
  <c r="L27" i="87"/>
  <c r="K27" i="87"/>
  <c r="I27" i="87"/>
  <c r="J27" i="87" s="1"/>
  <c r="H27" i="87"/>
  <c r="G27" i="87"/>
  <c r="F27" i="87"/>
  <c r="E27" i="87"/>
  <c r="AM24" i="87" s="1"/>
  <c r="C27" i="87"/>
  <c r="O26" i="87"/>
  <c r="L26" i="87"/>
  <c r="I26" i="87"/>
  <c r="F26" i="87"/>
  <c r="C26" i="87"/>
  <c r="O25" i="87"/>
  <c r="L25" i="87"/>
  <c r="I25" i="87"/>
  <c r="F25" i="87"/>
  <c r="C25" i="87"/>
  <c r="O24" i="87"/>
  <c r="L24" i="87"/>
  <c r="I24" i="87"/>
  <c r="F24" i="87"/>
  <c r="C24" i="87"/>
  <c r="AS23" i="87"/>
  <c r="AE23" i="87"/>
  <c r="AB23" i="87"/>
  <c r="Y23" i="87"/>
  <c r="V23" i="87"/>
  <c r="S23" i="87"/>
  <c r="N23" i="87"/>
  <c r="M23" i="87"/>
  <c r="L23" i="87"/>
  <c r="K23" i="87"/>
  <c r="I23" i="87"/>
  <c r="H23" i="87"/>
  <c r="G23" i="87"/>
  <c r="F23" i="87"/>
  <c r="E23" i="87"/>
  <c r="C23" i="87"/>
  <c r="L22" i="87"/>
  <c r="I22" i="87"/>
  <c r="F22" i="87"/>
  <c r="C22" i="87"/>
  <c r="L21" i="87"/>
  <c r="I21" i="87"/>
  <c r="F21" i="87"/>
  <c r="C21" i="87"/>
  <c r="AM20" i="87"/>
  <c r="L20" i="87"/>
  <c r="I20" i="87"/>
  <c r="F20" i="87"/>
  <c r="C20" i="87"/>
  <c r="AS19" i="87"/>
  <c r="AE19" i="87"/>
  <c r="AB19" i="87"/>
  <c r="Y19" i="87"/>
  <c r="V19" i="87"/>
  <c r="S19" i="87"/>
  <c r="P19" i="87"/>
  <c r="K19" i="87"/>
  <c r="I19" i="87"/>
  <c r="J19" i="87" s="1"/>
  <c r="H19" i="87"/>
  <c r="AM16" i="87" s="1"/>
  <c r="F19" i="87"/>
  <c r="E19" i="87"/>
  <c r="D19" i="87"/>
  <c r="C19" i="87"/>
  <c r="I18" i="87"/>
  <c r="F18" i="87"/>
  <c r="C18" i="87"/>
  <c r="I17" i="87"/>
  <c r="F17" i="87"/>
  <c r="C17" i="87"/>
  <c r="AL16" i="87"/>
  <c r="I16" i="87"/>
  <c r="F16" i="87"/>
  <c r="C16" i="87"/>
  <c r="AS15" i="87"/>
  <c r="AE15" i="87"/>
  <c r="AB15" i="87"/>
  <c r="Y15" i="87"/>
  <c r="V15" i="87"/>
  <c r="S15" i="87"/>
  <c r="P15" i="87"/>
  <c r="M15" i="87"/>
  <c r="H15" i="87"/>
  <c r="AM12" i="87" s="1"/>
  <c r="F15" i="87"/>
  <c r="G15" i="87" s="1"/>
  <c r="E15" i="87"/>
  <c r="D15" i="87"/>
  <c r="C15" i="87"/>
  <c r="F14" i="87"/>
  <c r="C14" i="87"/>
  <c r="F13" i="87"/>
  <c r="C13" i="87"/>
  <c r="AL12" i="87"/>
  <c r="F12" i="87"/>
  <c r="C12" i="87"/>
  <c r="AS11" i="87"/>
  <c r="AE11" i="87"/>
  <c r="AB11" i="87"/>
  <c r="Y11" i="87"/>
  <c r="V11" i="87"/>
  <c r="S11" i="87"/>
  <c r="P11" i="87"/>
  <c r="M11" i="87"/>
  <c r="J11" i="87"/>
  <c r="E11" i="87"/>
  <c r="C11" i="87"/>
  <c r="C10" i="87"/>
  <c r="C9" i="87"/>
  <c r="AM8" i="87"/>
  <c r="C8" i="87"/>
  <c r="AT7" i="87"/>
  <c r="AS7" i="87"/>
  <c r="AE7" i="87"/>
  <c r="AB7" i="87"/>
  <c r="Y7" i="87"/>
  <c r="AK4" i="87" s="1"/>
  <c r="V7" i="87"/>
  <c r="S7" i="87"/>
  <c r="P7" i="87"/>
  <c r="M7" i="87"/>
  <c r="J7" i="87"/>
  <c r="G7" i="87"/>
  <c r="AM4" i="87"/>
  <c r="AL4" i="87"/>
  <c r="AN4" i="87" s="1"/>
  <c r="AI4" i="87"/>
  <c r="AD3" i="87"/>
  <c r="AA3" i="87"/>
  <c r="X3" i="87"/>
  <c r="U3" i="87"/>
  <c r="R3" i="87"/>
  <c r="O3" i="87"/>
  <c r="L3" i="87"/>
  <c r="I3" i="87"/>
  <c r="F3" i="87"/>
  <c r="C3" i="87"/>
  <c r="A3" i="87"/>
  <c r="AK1" i="87"/>
  <c r="AH20" i="91" l="1"/>
  <c r="AV20" i="91" s="1"/>
  <c r="V35" i="87"/>
  <c r="AM28" i="87"/>
  <c r="M31" i="87"/>
  <c r="AH8" i="91"/>
  <c r="AV8" i="91" s="1"/>
  <c r="AN12" i="87"/>
  <c r="AN16" i="87"/>
  <c r="AG4" i="87"/>
  <c r="AR7" i="87"/>
  <c r="AH32" i="91"/>
  <c r="AV32" i="91" s="1"/>
  <c r="AH28" i="91"/>
  <c r="AV28" i="91" s="1"/>
  <c r="AH12" i="91"/>
  <c r="AV12" i="91" s="1"/>
  <c r="AP7" i="87"/>
  <c r="AP11" i="87"/>
  <c r="D11" i="87"/>
  <c r="AL8" i="87"/>
  <c r="AN8" i="87" s="1"/>
  <c r="AQ11" i="87"/>
  <c r="AK12" i="87"/>
  <c r="AI12" i="87"/>
  <c r="AG12" i="87"/>
  <c r="AR15" i="87"/>
  <c r="AP23" i="87"/>
  <c r="D23" i="87"/>
  <c r="AL20" i="87"/>
  <c r="AN20" i="87" s="1"/>
  <c r="AK32" i="87"/>
  <c r="AG32" i="87"/>
  <c r="AJ4" i="87"/>
  <c r="AQ7" i="87"/>
  <c r="AH4" i="87" s="1"/>
  <c r="AV4" i="87" s="1"/>
  <c r="AJ12" i="87"/>
  <c r="AQ15" i="87"/>
  <c r="AP15" i="87"/>
  <c r="G19" i="87"/>
  <c r="AQ19" i="87" s="1"/>
  <c r="J23" i="87"/>
  <c r="AQ23" i="87"/>
  <c r="AP27" i="87"/>
  <c r="D27" i="87"/>
  <c r="AL24" i="87"/>
  <c r="AN24" i="87" s="1"/>
  <c r="P27" i="87"/>
  <c r="AQ27" i="87"/>
  <c r="AL28" i="87"/>
  <c r="AN28" i="87" s="1"/>
  <c r="G31" i="87"/>
  <c r="S31" i="87"/>
  <c r="AR31" i="87" s="1"/>
  <c r="AJ32" i="87"/>
  <c r="AM32" i="87"/>
  <c r="AN32" i="87" s="1"/>
  <c r="M35" i="87"/>
  <c r="AP35" i="87"/>
  <c r="D39" i="87"/>
  <c r="AL36" i="87"/>
  <c r="AN36" i="87" s="1"/>
  <c r="P39" i="87"/>
  <c r="AP39" i="87" s="1"/>
  <c r="AQ39" i="87"/>
  <c r="D43" i="87"/>
  <c r="AL40" i="87"/>
  <c r="AN40" i="87" s="1"/>
  <c r="P43" i="87"/>
  <c r="AB43" i="87"/>
  <c r="AQ43" i="87" s="1"/>
  <c r="AO16" i="91" l="1"/>
  <c r="AK16" i="87"/>
  <c r="AR19" i="87"/>
  <c r="AG16" i="87"/>
  <c r="AO24" i="91"/>
  <c r="AO8" i="91"/>
  <c r="AO28" i="91"/>
  <c r="AO36" i="91"/>
  <c r="AO4" i="91"/>
  <c r="AO32" i="91"/>
  <c r="AO12" i="91"/>
  <c r="AO20" i="91"/>
  <c r="AO40" i="91"/>
  <c r="AP43" i="87"/>
  <c r="AV40" i="87" s="1"/>
  <c r="AG28" i="87"/>
  <c r="AK28" i="87"/>
  <c r="AJ40" i="87"/>
  <c r="AI40" i="87"/>
  <c r="AK40" i="87"/>
  <c r="AG40" i="87"/>
  <c r="AR43" i="87"/>
  <c r="AJ36" i="87"/>
  <c r="AI36" i="87"/>
  <c r="AK36" i="87"/>
  <c r="AG36" i="87"/>
  <c r="AR39" i="87"/>
  <c r="AH36" i="87" s="1"/>
  <c r="AV36" i="87" s="1"/>
  <c r="AQ35" i="87"/>
  <c r="AP31" i="87"/>
  <c r="AJ28" i="87"/>
  <c r="AI28" i="87"/>
  <c r="AJ24" i="87"/>
  <c r="AI24" i="87"/>
  <c r="AK24" i="87"/>
  <c r="AG24" i="87"/>
  <c r="AR27" i="87"/>
  <c r="AH24" i="87" s="1"/>
  <c r="AV24" i="87" s="1"/>
  <c r="AP19" i="87"/>
  <c r="AH16" i="87" s="1"/>
  <c r="AV16" i="87" s="1"/>
  <c r="AJ16" i="87"/>
  <c r="AI16" i="87"/>
  <c r="AH12" i="87"/>
  <c r="AV12" i="87" s="1"/>
  <c r="AR35" i="87"/>
  <c r="AI32" i="87"/>
  <c r="AQ31" i="87"/>
  <c r="AJ20" i="87"/>
  <c r="AK20" i="87"/>
  <c r="AG20" i="87"/>
  <c r="AI20" i="87"/>
  <c r="AR23" i="87"/>
  <c r="AH20" i="87" s="1"/>
  <c r="AV20" i="87" s="1"/>
  <c r="AJ8" i="87"/>
  <c r="AK8" i="87"/>
  <c r="AG8" i="87"/>
  <c r="AI8" i="87"/>
  <c r="AR11" i="87"/>
  <c r="AH8" i="87" s="1"/>
  <c r="AV8" i="87" s="1"/>
  <c r="AH32" i="87" l="1"/>
  <c r="AV32" i="87" s="1"/>
  <c r="AO40" i="87" s="1"/>
  <c r="AH28" i="87"/>
  <c r="AV28" i="87" s="1"/>
  <c r="AO12" i="87"/>
  <c r="AG45" i="87"/>
  <c r="AO28" i="87"/>
  <c r="AO36" i="87" l="1"/>
  <c r="AO4" i="87"/>
  <c r="AO20" i="87"/>
  <c r="AO8" i="87"/>
  <c r="AO24" i="87"/>
  <c r="AO16" i="87"/>
  <c r="AO32" i="87"/>
  <c r="AG46" i="87"/>
  <c r="AI45" i="87"/>
  <c r="AK2" i="71" l="1"/>
  <c r="AS44" i="71"/>
  <c r="AC44" i="71"/>
  <c r="AA44" i="71"/>
  <c r="AB44" i="71"/>
  <c r="Z44" i="71"/>
  <c r="X44" i="71"/>
  <c r="Y44" i="71"/>
  <c r="W44" i="71"/>
  <c r="V44" i="71"/>
  <c r="U44" i="71"/>
  <c r="T44" i="71"/>
  <c r="S44" i="71" s="1"/>
  <c r="R44" i="71"/>
  <c r="Q44" i="71"/>
  <c r="O44" i="71"/>
  <c r="P44" i="71"/>
  <c r="N44" i="71"/>
  <c r="L44" i="71"/>
  <c r="M44" i="71"/>
  <c r="K44" i="71"/>
  <c r="J44" i="71"/>
  <c r="I44" i="71"/>
  <c r="H44" i="71"/>
  <c r="G44" i="71"/>
  <c r="F44" i="71"/>
  <c r="E44" i="71"/>
  <c r="D44" i="71" s="1"/>
  <c r="C44" i="71"/>
  <c r="AA43" i="71"/>
  <c r="X43" i="71"/>
  <c r="U43" i="71"/>
  <c r="R43" i="71"/>
  <c r="O43" i="71"/>
  <c r="L43" i="71"/>
  <c r="I43" i="71"/>
  <c r="F43" i="71"/>
  <c r="C43" i="71"/>
  <c r="AA42" i="71"/>
  <c r="X42" i="71"/>
  <c r="U42" i="71"/>
  <c r="R42" i="71"/>
  <c r="O42" i="71"/>
  <c r="L42" i="71"/>
  <c r="I42" i="71"/>
  <c r="F42" i="71"/>
  <c r="C42" i="71"/>
  <c r="AA41" i="71"/>
  <c r="X41" i="71"/>
  <c r="U41" i="71"/>
  <c r="R41" i="71"/>
  <c r="O41" i="71"/>
  <c r="L41" i="71"/>
  <c r="I41" i="71"/>
  <c r="F41" i="71"/>
  <c r="C41" i="71"/>
  <c r="AS40" i="71"/>
  <c r="AE40" i="71"/>
  <c r="Z40" i="71"/>
  <c r="Y40" i="71"/>
  <c r="X40" i="71"/>
  <c r="W40" i="71"/>
  <c r="U40" i="71"/>
  <c r="V40" i="71"/>
  <c r="T40" i="71"/>
  <c r="R40" i="71"/>
  <c r="S40" i="71"/>
  <c r="Q40" i="71"/>
  <c r="P40" i="71"/>
  <c r="O40" i="71"/>
  <c r="N40" i="71"/>
  <c r="M40" i="71"/>
  <c r="L40" i="71"/>
  <c r="K40" i="71"/>
  <c r="I40" i="71"/>
  <c r="J40" i="71"/>
  <c r="H40" i="71"/>
  <c r="F40" i="71"/>
  <c r="G40" i="71"/>
  <c r="E40" i="71"/>
  <c r="D40" i="71"/>
  <c r="C40" i="71"/>
  <c r="X39" i="71"/>
  <c r="U39" i="71"/>
  <c r="R39" i="71"/>
  <c r="O39" i="71"/>
  <c r="L39" i="71"/>
  <c r="I39" i="71"/>
  <c r="F39" i="71"/>
  <c r="C39" i="71"/>
  <c r="X38" i="71"/>
  <c r="U38" i="71"/>
  <c r="R38" i="71"/>
  <c r="O38" i="71"/>
  <c r="L38" i="71"/>
  <c r="I38" i="71"/>
  <c r="F38" i="71"/>
  <c r="C38" i="71"/>
  <c r="X37" i="71"/>
  <c r="U37" i="71"/>
  <c r="R37" i="71"/>
  <c r="O37" i="71"/>
  <c r="L37" i="71"/>
  <c r="I37" i="71"/>
  <c r="F37" i="71"/>
  <c r="C37" i="71"/>
  <c r="AS36" i="71"/>
  <c r="AE36" i="71"/>
  <c r="AB36" i="71"/>
  <c r="W36" i="71"/>
  <c r="V36" i="71"/>
  <c r="U36" i="71"/>
  <c r="T36" i="71"/>
  <c r="R36" i="71"/>
  <c r="S36" i="71"/>
  <c r="Q36" i="71"/>
  <c r="P36" i="71"/>
  <c r="O36" i="71"/>
  <c r="N36" i="71"/>
  <c r="L36" i="71"/>
  <c r="M36" i="71"/>
  <c r="K36" i="71"/>
  <c r="J36" i="71"/>
  <c r="AR36" i="71" s="1"/>
  <c r="I36" i="71"/>
  <c r="H36" i="71"/>
  <c r="AM33" i="71"/>
  <c r="F36" i="71"/>
  <c r="G36" i="71"/>
  <c r="E36" i="71"/>
  <c r="D36" i="71"/>
  <c r="C36" i="71"/>
  <c r="U35" i="71"/>
  <c r="R35" i="71"/>
  <c r="O35" i="71"/>
  <c r="L35" i="71"/>
  <c r="I35" i="71"/>
  <c r="F35" i="71"/>
  <c r="C35" i="71"/>
  <c r="U34" i="71"/>
  <c r="R34" i="71"/>
  <c r="O34" i="71"/>
  <c r="L34" i="71"/>
  <c r="I34" i="71"/>
  <c r="F34" i="71"/>
  <c r="C34" i="71"/>
  <c r="AL33" i="71"/>
  <c r="AN33" i="71"/>
  <c r="U33" i="71"/>
  <c r="R33" i="71"/>
  <c r="O33" i="71"/>
  <c r="L33" i="71"/>
  <c r="I33" i="71"/>
  <c r="F33" i="71"/>
  <c r="C33" i="71"/>
  <c r="AS32" i="71"/>
  <c r="AE32" i="71"/>
  <c r="AB32" i="71"/>
  <c r="Y32" i="71"/>
  <c r="T32" i="71"/>
  <c r="R32" i="71"/>
  <c r="S32" i="71"/>
  <c r="Q32" i="71"/>
  <c r="P32" i="71"/>
  <c r="O32" i="71"/>
  <c r="N32" i="71"/>
  <c r="L32" i="71"/>
  <c r="AL29" i="71" s="1"/>
  <c r="K32" i="71"/>
  <c r="J32" i="71"/>
  <c r="I32" i="71"/>
  <c r="H32" i="71"/>
  <c r="F32" i="71"/>
  <c r="G32" i="71"/>
  <c r="E32" i="71"/>
  <c r="AM29" i="71"/>
  <c r="D32" i="71"/>
  <c r="C32" i="71"/>
  <c r="R31" i="71"/>
  <c r="O31" i="71"/>
  <c r="L31" i="71"/>
  <c r="I31" i="71"/>
  <c r="F31" i="71"/>
  <c r="C31" i="71"/>
  <c r="R30" i="71"/>
  <c r="O30" i="71"/>
  <c r="L30" i="71"/>
  <c r="I30" i="71"/>
  <c r="F30" i="71"/>
  <c r="C30" i="71"/>
  <c r="R29" i="71"/>
  <c r="O29" i="71"/>
  <c r="L29" i="71"/>
  <c r="I29" i="71"/>
  <c r="F29" i="71"/>
  <c r="C29" i="71"/>
  <c r="AS28" i="71"/>
  <c r="AE28" i="71"/>
  <c r="AB28" i="71"/>
  <c r="Y28" i="71"/>
  <c r="V28" i="71"/>
  <c r="Q28" i="71"/>
  <c r="O28" i="71"/>
  <c r="P28" i="71"/>
  <c r="N28" i="71"/>
  <c r="L28" i="71"/>
  <c r="K28" i="71"/>
  <c r="I28" i="71"/>
  <c r="J28" i="71" s="1"/>
  <c r="H28" i="71"/>
  <c r="G28" i="71"/>
  <c r="F28" i="71"/>
  <c r="E28" i="71"/>
  <c r="AM25" i="71" s="1"/>
  <c r="C28" i="71"/>
  <c r="O27" i="71"/>
  <c r="L27" i="71"/>
  <c r="I27" i="71"/>
  <c r="F27" i="71"/>
  <c r="C27" i="71"/>
  <c r="O26" i="71"/>
  <c r="L26" i="71"/>
  <c r="I26" i="71"/>
  <c r="F26" i="71"/>
  <c r="C26" i="71"/>
  <c r="O25" i="71"/>
  <c r="L25" i="71"/>
  <c r="I25" i="71"/>
  <c r="F25" i="71"/>
  <c r="C25" i="71"/>
  <c r="AS24" i="71"/>
  <c r="AE24" i="71"/>
  <c r="AB24" i="71"/>
  <c r="Y24" i="71"/>
  <c r="V24" i="71"/>
  <c r="S24" i="71"/>
  <c r="M24" i="71"/>
  <c r="K24" i="71"/>
  <c r="AM21" i="71"/>
  <c r="I24" i="71"/>
  <c r="J24" i="71"/>
  <c r="H24" i="71"/>
  <c r="G24" i="71"/>
  <c r="F24" i="71"/>
  <c r="E24" i="71"/>
  <c r="C24" i="71"/>
  <c r="I23" i="71"/>
  <c r="F23" i="71"/>
  <c r="C23" i="71"/>
  <c r="I22" i="71"/>
  <c r="F22" i="71"/>
  <c r="C22" i="71"/>
  <c r="I21" i="71"/>
  <c r="F21" i="71"/>
  <c r="C21" i="71"/>
  <c r="AS20" i="71"/>
  <c r="AE20" i="71"/>
  <c r="AB20" i="71"/>
  <c r="Y20" i="71"/>
  <c r="V20" i="71"/>
  <c r="S20" i="71"/>
  <c r="P20" i="71"/>
  <c r="K20" i="71"/>
  <c r="I20" i="71"/>
  <c r="J20" i="71" s="1"/>
  <c r="H20" i="71"/>
  <c r="G20" i="71"/>
  <c r="F20" i="71"/>
  <c r="E20" i="71"/>
  <c r="C20" i="71"/>
  <c r="I19" i="71"/>
  <c r="F19" i="71"/>
  <c r="C19" i="71"/>
  <c r="I18" i="71"/>
  <c r="F18" i="71"/>
  <c r="C18" i="71"/>
  <c r="AM17" i="71"/>
  <c r="I17" i="71"/>
  <c r="F17" i="71"/>
  <c r="C17" i="71"/>
  <c r="AS16" i="71"/>
  <c r="AE16" i="71"/>
  <c r="AB16" i="71"/>
  <c r="Y16" i="71"/>
  <c r="V16" i="71"/>
  <c r="S16" i="71"/>
  <c r="P16" i="71"/>
  <c r="M16" i="71"/>
  <c r="H16" i="71"/>
  <c r="F16" i="71"/>
  <c r="G16" i="71"/>
  <c r="E16" i="71"/>
  <c r="AM13" i="71"/>
  <c r="C16" i="71"/>
  <c r="F15" i="71"/>
  <c r="C15" i="71"/>
  <c r="F14" i="71"/>
  <c r="C14" i="71"/>
  <c r="AL13" i="71"/>
  <c r="AN13" i="71" s="1"/>
  <c r="F13" i="71"/>
  <c r="C13" i="71"/>
  <c r="AS12" i="71"/>
  <c r="AE12" i="71"/>
  <c r="AB12" i="71"/>
  <c r="Y12" i="71"/>
  <c r="V12" i="71"/>
  <c r="S12" i="71"/>
  <c r="P12" i="71"/>
  <c r="M12" i="71"/>
  <c r="J12" i="71"/>
  <c r="E12" i="71"/>
  <c r="C12" i="71"/>
  <c r="AL9" i="71" s="1"/>
  <c r="C11" i="71"/>
  <c r="C10" i="71"/>
  <c r="C9" i="71"/>
  <c r="AT8" i="71"/>
  <c r="AS8" i="71"/>
  <c r="AE8" i="71"/>
  <c r="AB8" i="71"/>
  <c r="Y8" i="71"/>
  <c r="V8" i="71"/>
  <c r="S8" i="71"/>
  <c r="AR8" i="71" s="1"/>
  <c r="P8" i="71"/>
  <c r="M8" i="71"/>
  <c r="J8" i="71"/>
  <c r="G8" i="71"/>
  <c r="AM5" i="71"/>
  <c r="AL5" i="71"/>
  <c r="AD4" i="71"/>
  <c r="AA4" i="71"/>
  <c r="X4" i="71"/>
  <c r="U4" i="71"/>
  <c r="R4" i="71"/>
  <c r="O4" i="71"/>
  <c r="L4" i="71"/>
  <c r="I4" i="71"/>
  <c r="F4" i="71"/>
  <c r="C4" i="71"/>
  <c r="A4" i="71"/>
  <c r="AK1" i="71"/>
  <c r="A53" i="70"/>
  <c r="A54" i="70"/>
  <c r="A55" i="70"/>
  <c r="A56" i="70"/>
  <c r="A57" i="70"/>
  <c r="A58" i="70"/>
  <c r="A59" i="70"/>
  <c r="A60" i="70"/>
  <c r="A61" i="70"/>
  <c r="A62" i="70"/>
  <c r="A63" i="70"/>
  <c r="A64" i="70"/>
  <c r="A65" i="70"/>
  <c r="A66" i="70"/>
  <c r="A67" i="70"/>
  <c r="A68" i="70"/>
  <c r="A69" i="70"/>
  <c r="A70" i="70"/>
  <c r="A71" i="70"/>
  <c r="A72" i="70"/>
  <c r="A73" i="70"/>
  <c r="A74" i="70"/>
  <c r="A75" i="70"/>
  <c r="A76" i="70"/>
  <c r="A77" i="70"/>
  <c r="A78" i="70"/>
  <c r="A79" i="70"/>
  <c r="A80" i="70"/>
  <c r="A81" i="70"/>
  <c r="A82" i="70"/>
  <c r="A83" i="70"/>
  <c r="A84" i="70"/>
  <c r="A85" i="70"/>
  <c r="A86" i="70"/>
  <c r="A87" i="70"/>
  <c r="A88" i="70"/>
  <c r="A89" i="70"/>
  <c r="A90" i="70"/>
  <c r="A91" i="70"/>
  <c r="A92" i="70"/>
  <c r="A93" i="70"/>
  <c r="A94" i="70"/>
  <c r="A95" i="70"/>
  <c r="A96" i="70"/>
  <c r="A97" i="70"/>
  <c r="A98" i="70"/>
  <c r="A99" i="70"/>
  <c r="A100" i="70"/>
  <c r="A101" i="70"/>
  <c r="A102" i="70"/>
  <c r="A103" i="70"/>
  <c r="A104" i="70"/>
  <c r="A105" i="70"/>
  <c r="A106" i="70"/>
  <c r="A107" i="70"/>
  <c r="A108" i="70"/>
  <c r="A109" i="70"/>
  <c r="A110" i="70"/>
  <c r="A111" i="70"/>
  <c r="A112" i="70"/>
  <c r="A113" i="70"/>
  <c r="A114" i="70"/>
  <c r="A115" i="70"/>
  <c r="A116" i="70"/>
  <c r="A50" i="70"/>
  <c r="A51" i="70"/>
  <c r="A45" i="70"/>
  <c r="A46" i="70"/>
  <c r="A47" i="70"/>
  <c r="A48" i="70"/>
  <c r="A44" i="70"/>
  <c r="A41" i="70"/>
  <c r="A40" i="70"/>
  <c r="A38" i="70"/>
  <c r="A37" i="70"/>
  <c r="A33" i="70"/>
  <c r="A34" i="70"/>
  <c r="A35" i="70"/>
  <c r="A32" i="70"/>
  <c r="A4" i="70"/>
  <c r="A5" i="70"/>
  <c r="A6" i="70"/>
  <c r="A7" i="70"/>
  <c r="A8" i="70"/>
  <c r="A9" i="70"/>
  <c r="A10" i="70"/>
  <c r="A11" i="70"/>
  <c r="A12" i="70"/>
  <c r="A13" i="70"/>
  <c r="A14" i="70"/>
  <c r="A15" i="70"/>
  <c r="A16" i="70"/>
  <c r="A17" i="70"/>
  <c r="A18" i="70"/>
  <c r="A19" i="70"/>
  <c r="A20" i="70"/>
  <c r="A21" i="70"/>
  <c r="A22" i="70"/>
  <c r="A23" i="70"/>
  <c r="A24" i="70"/>
  <c r="A25" i="70"/>
  <c r="A26" i="70"/>
  <c r="A27" i="70"/>
  <c r="N1" i="70"/>
  <c r="AP24" i="71"/>
  <c r="AL21" i="71"/>
  <c r="AN21" i="71" s="1"/>
  <c r="D24" i="71"/>
  <c r="AR24" i="71"/>
  <c r="D28" i="71"/>
  <c r="D16" i="71"/>
  <c r="D20" i="71"/>
  <c r="AL37" i="71"/>
  <c r="AL41" i="71"/>
  <c r="AJ21" i="71"/>
  <c r="AQ24" i="71"/>
  <c r="AI21" i="71"/>
  <c r="AK21" i="71"/>
  <c r="AG21" i="71"/>
  <c r="AQ16" i="71"/>
  <c r="AN29" i="71" l="1"/>
  <c r="AQ40" i="71"/>
  <c r="AL17" i="71"/>
  <c r="AN17" i="71" s="1"/>
  <c r="AQ20" i="71"/>
  <c r="AR16" i="71"/>
  <c r="AI17" i="71"/>
  <c r="AR32" i="71"/>
  <c r="M32" i="71"/>
  <c r="AH21" i="71"/>
  <c r="AV21" i="71" s="1"/>
  <c r="AN5" i="71"/>
  <c r="AI5" i="71"/>
  <c r="AP8" i="71"/>
  <c r="AJ17" i="71"/>
  <c r="M28" i="71"/>
  <c r="AJ25" i="71" s="1"/>
  <c r="AI25" i="71"/>
  <c r="AL25" i="71"/>
  <c r="AN25" i="71" s="1"/>
  <c r="AP16" i="71"/>
  <c r="AJ13" i="71"/>
  <c r="AK29" i="71"/>
  <c r="AP32" i="71"/>
  <c r="AJ33" i="71"/>
  <c r="AK33" i="71"/>
  <c r="AG41" i="71"/>
  <c r="AK5" i="71"/>
  <c r="AJ37" i="71"/>
  <c r="AJ5" i="71"/>
  <c r="AQ8" i="71"/>
  <c r="AG5" i="71"/>
  <c r="D12" i="71"/>
  <c r="AK9" i="71" s="1"/>
  <c r="AQ12" i="71"/>
  <c r="AM9" i="71"/>
  <c r="AK41" i="71"/>
  <c r="AM41" i="71"/>
  <c r="AN41" i="71" s="1"/>
  <c r="AK25" i="71"/>
  <c r="AR28" i="71"/>
  <c r="AR40" i="71"/>
  <c r="AM37" i="71"/>
  <c r="AN37" i="71" s="1"/>
  <c r="AP44" i="71"/>
  <c r="AI41" i="71"/>
  <c r="AR44" i="71"/>
  <c r="AQ44" i="71"/>
  <c r="AJ41" i="71"/>
  <c r="AG33" i="71"/>
  <c r="AP36" i="71"/>
  <c r="AI33" i="71"/>
  <c r="AQ36" i="71"/>
  <c r="AG13" i="71"/>
  <c r="AG37" i="71"/>
  <c r="AH13" i="71"/>
  <c r="AV13" i="71" s="1"/>
  <c r="AK13" i="71"/>
  <c r="AI13" i="71"/>
  <c r="AI37" i="71"/>
  <c r="AP40" i="71"/>
  <c r="AK37" i="71"/>
  <c r="AG17" i="71"/>
  <c r="AR20" i="71"/>
  <c r="AN9" i="71"/>
  <c r="AP20" i="71"/>
  <c r="AH17" i="71" s="1"/>
  <c r="AV17" i="71" s="1"/>
  <c r="AK17" i="71"/>
  <c r="AJ9" i="71"/>
  <c r="AG29" i="71" l="1"/>
  <c r="AI29" i="71"/>
  <c r="AJ29" i="71"/>
  <c r="AQ32" i="71"/>
  <c r="AH29" i="71" s="1"/>
  <c r="AV29" i="71" s="1"/>
  <c r="AH5" i="71"/>
  <c r="AV5" i="71" s="1"/>
  <c r="AG25" i="71"/>
  <c r="AP28" i="71"/>
  <c r="AQ28" i="71"/>
  <c r="AH25" i="71"/>
  <c r="AV25" i="71" s="1"/>
  <c r="AH41" i="71"/>
  <c r="AV41" i="71" s="1"/>
  <c r="AI9" i="71"/>
  <c r="AG9" i="71"/>
  <c r="AG46" i="71" s="1"/>
  <c r="AR12" i="71"/>
  <c r="AP12" i="71"/>
  <c r="AH9" i="71" s="1"/>
  <c r="AV9" i="71" s="1"/>
  <c r="AH37" i="71"/>
  <c r="AV37" i="71" s="1"/>
  <c r="AH33" i="71"/>
  <c r="AV33" i="71" s="1"/>
  <c r="AO9" i="71" l="1"/>
  <c r="AO5" i="71"/>
  <c r="AO33" i="71"/>
  <c r="AO17" i="71"/>
  <c r="AO13" i="71"/>
  <c r="AO37" i="71"/>
  <c r="AO41" i="71"/>
  <c r="AO21" i="71"/>
  <c r="AO25" i="71"/>
  <c r="AO29" i="71"/>
  <c r="AG47" i="71"/>
  <c r="AI46" i="71"/>
</calcChain>
</file>

<file path=xl/sharedStrings.xml><?xml version="1.0" encoding="utf-8"?>
<sst xmlns="http://schemas.openxmlformats.org/spreadsheetml/2006/main" count="1653" uniqueCount="465">
  <si>
    <t>現在</t>
    <rPh sb="0" eb="2">
      <t>ゲンザイ</t>
    </rPh>
    <phoneticPr fontId="2"/>
  </si>
  <si>
    <t>試合数</t>
    <rPh sb="0" eb="2">
      <t>シアイ</t>
    </rPh>
    <rPh sb="2" eb="3">
      <t>スウ</t>
    </rPh>
    <phoneticPr fontId="2"/>
  </si>
  <si>
    <t>勝点</t>
    <rPh sb="0" eb="1">
      <t>カ</t>
    </rPh>
    <rPh sb="1" eb="2">
      <t>テン</t>
    </rPh>
    <phoneticPr fontId="2"/>
  </si>
  <si>
    <t>勝</t>
    <rPh sb="0" eb="1">
      <t>カチ</t>
    </rPh>
    <phoneticPr fontId="2"/>
  </si>
  <si>
    <t>敗</t>
    <rPh sb="0" eb="1">
      <t>ハイ</t>
    </rPh>
    <phoneticPr fontId="2"/>
  </si>
  <si>
    <t>分</t>
    <rPh sb="0" eb="1">
      <t>ワ</t>
    </rPh>
    <phoneticPr fontId="2"/>
  </si>
  <si>
    <t>総得点</t>
    <rPh sb="0" eb="1">
      <t>ソウ</t>
    </rPh>
    <rPh sb="1" eb="3">
      <t>トクテン</t>
    </rPh>
    <phoneticPr fontId="2"/>
  </si>
  <si>
    <t>総失点</t>
    <rPh sb="0" eb="1">
      <t>ソウ</t>
    </rPh>
    <rPh sb="1" eb="3">
      <t>シッテン</t>
    </rPh>
    <phoneticPr fontId="2"/>
  </si>
  <si>
    <t>得失点差</t>
    <rPh sb="0" eb="4">
      <t>トクシッテンサ</t>
    </rPh>
    <phoneticPr fontId="2"/>
  </si>
  <si>
    <t>順位</t>
  </si>
  <si>
    <t>残</t>
    <rPh sb="0" eb="1">
      <t>ザン</t>
    </rPh>
    <phoneticPr fontId="2"/>
  </si>
  <si>
    <t>%</t>
    <phoneticPr fontId="2"/>
  </si>
  <si>
    <t>グループ</t>
    <phoneticPr fontId="1"/>
  </si>
  <si>
    <t>前期</t>
  </si>
  <si>
    <t>Ａ</t>
  </si>
  <si>
    <t>清瀬FC</t>
    <rPh sb="0" eb="2">
      <t>キヨセ</t>
    </rPh>
    <phoneticPr fontId="1"/>
  </si>
  <si>
    <t>清瀬VALIANT</t>
    <rPh sb="0" eb="2">
      <t>キヨセ</t>
    </rPh>
    <phoneticPr fontId="1"/>
  </si>
  <si>
    <t>ヨーケン東京FC</t>
    <rPh sb="4" eb="6">
      <t>トウキョウ</t>
    </rPh>
    <phoneticPr fontId="1"/>
  </si>
  <si>
    <t>小金井緑FC</t>
    <rPh sb="0" eb="3">
      <t>コガネイ</t>
    </rPh>
    <rPh sb="3" eb="4">
      <t>ミドリ</t>
    </rPh>
    <phoneticPr fontId="1"/>
  </si>
  <si>
    <t>FC明成</t>
    <rPh sb="2" eb="4">
      <t>メイセイ</t>
    </rPh>
    <phoneticPr fontId="1"/>
  </si>
  <si>
    <t>東久ウィンズ</t>
    <rPh sb="0" eb="1">
      <t>ヒガシ</t>
    </rPh>
    <rPh sb="1" eb="2">
      <t>ク</t>
    </rPh>
    <phoneticPr fontId="1"/>
  </si>
  <si>
    <t>Ｂ</t>
  </si>
  <si>
    <t>小金井４SC</t>
    <rPh sb="0" eb="3">
      <t>コガネイ</t>
    </rPh>
    <phoneticPr fontId="1"/>
  </si>
  <si>
    <t>東久キッカーズ</t>
    <rPh sb="0" eb="1">
      <t>ヒガシ</t>
    </rPh>
    <rPh sb="1" eb="2">
      <t>ク</t>
    </rPh>
    <phoneticPr fontId="1"/>
  </si>
  <si>
    <t>向台SC</t>
    <rPh sb="0" eb="1">
      <t>ム</t>
    </rPh>
    <rPh sb="1" eb="2">
      <t>ダイ</t>
    </rPh>
    <phoneticPr fontId="1"/>
  </si>
  <si>
    <t>FC保谷</t>
    <rPh sb="2" eb="4">
      <t>ホウヤ</t>
    </rPh>
    <phoneticPr fontId="1"/>
  </si>
  <si>
    <t>東小イレブン</t>
    <rPh sb="0" eb="1">
      <t>ヒガシ</t>
    </rPh>
    <rPh sb="1" eb="2">
      <t>ショウ</t>
    </rPh>
    <phoneticPr fontId="1"/>
  </si>
  <si>
    <t>FC前原</t>
    <rPh sb="2" eb="4">
      <t>マエハラ</t>
    </rPh>
    <phoneticPr fontId="1"/>
  </si>
  <si>
    <t>清瀬蹴楽FC</t>
    <rPh sb="0" eb="2">
      <t>キヨセ</t>
    </rPh>
    <rPh sb="2" eb="3">
      <t>ケ</t>
    </rPh>
    <rPh sb="3" eb="4">
      <t>ラク</t>
    </rPh>
    <phoneticPr fontId="1"/>
  </si>
  <si>
    <t>小金井３KSC</t>
    <rPh sb="0" eb="3">
      <t>コガネイ</t>
    </rPh>
    <phoneticPr fontId="1"/>
  </si>
  <si>
    <t>FC谷戸二</t>
    <rPh sb="2" eb="4">
      <t>ヤト</t>
    </rPh>
    <rPh sb="4" eb="5">
      <t>ニ</t>
    </rPh>
    <phoneticPr fontId="1"/>
  </si>
  <si>
    <t>久留米FC</t>
    <rPh sb="0" eb="3">
      <t>クルメ</t>
    </rPh>
    <phoneticPr fontId="1"/>
  </si>
  <si>
    <t>田無富士見</t>
    <rPh sb="0" eb="2">
      <t>タナシ</t>
    </rPh>
    <rPh sb="2" eb="5">
      <t>フジミ</t>
    </rPh>
    <phoneticPr fontId="1"/>
  </si>
  <si>
    <t>清瀬ジュニア</t>
    <rPh sb="0" eb="2">
      <t>キヨセ</t>
    </rPh>
    <phoneticPr fontId="1"/>
  </si>
  <si>
    <t>保谷東SS</t>
    <rPh sb="0" eb="2">
      <t>ホウヤ</t>
    </rPh>
    <rPh sb="2" eb="3">
      <t>ヒガシ</t>
    </rPh>
    <phoneticPr fontId="1"/>
  </si>
  <si>
    <t>Ｃ</t>
  </si>
  <si>
    <t>碧山SC</t>
    <rPh sb="0" eb="1">
      <t>ヘキ</t>
    </rPh>
    <rPh sb="1" eb="2">
      <t>ヤマ</t>
    </rPh>
    <phoneticPr fontId="1"/>
  </si>
  <si>
    <t>小金井１SC</t>
    <rPh sb="0" eb="3">
      <t>コガネイ</t>
    </rPh>
    <phoneticPr fontId="1"/>
  </si>
  <si>
    <t>保谷本町SC</t>
    <rPh sb="0" eb="2">
      <t>ホウヤ</t>
    </rPh>
    <rPh sb="2" eb="4">
      <t>ホンチョウ</t>
    </rPh>
    <phoneticPr fontId="1"/>
  </si>
  <si>
    <t>清瀬イレブン</t>
    <rPh sb="0" eb="2">
      <t>キヨセ</t>
    </rPh>
    <phoneticPr fontId="1"/>
  </si>
  <si>
    <t>Ｄ</t>
  </si>
  <si>
    <t>東久７小</t>
    <rPh sb="0" eb="1">
      <t>ヒガシ</t>
    </rPh>
    <rPh sb="1" eb="2">
      <t>ク</t>
    </rPh>
    <rPh sb="3" eb="4">
      <t>ショウ</t>
    </rPh>
    <phoneticPr fontId="1"/>
  </si>
  <si>
    <t>滝山JFC</t>
    <rPh sb="0" eb="2">
      <t>タキヤマ</t>
    </rPh>
    <phoneticPr fontId="1"/>
  </si>
  <si>
    <t>下里小</t>
    <rPh sb="0" eb="2">
      <t>シモサト</t>
    </rPh>
    <rPh sb="2" eb="3">
      <t>ショウ</t>
    </rPh>
    <phoneticPr fontId="1"/>
  </si>
  <si>
    <t>小金井市営G</t>
    <rPh sb="0" eb="3">
      <t>コガネイ</t>
    </rPh>
    <rPh sb="3" eb="5">
      <t>シエイ</t>
    </rPh>
    <phoneticPr fontId="1"/>
  </si>
  <si>
    <t>東久５小</t>
    <rPh sb="0" eb="1">
      <t>ヒガシ</t>
    </rPh>
    <rPh sb="1" eb="2">
      <t>ク</t>
    </rPh>
    <rPh sb="3" eb="4">
      <t>ショウ</t>
    </rPh>
    <phoneticPr fontId="1"/>
  </si>
  <si>
    <t>小金井公園G</t>
    <rPh sb="0" eb="3">
      <t>コガネイ</t>
    </rPh>
    <rPh sb="3" eb="5">
      <t>コウエン</t>
    </rPh>
    <phoneticPr fontId="1"/>
  </si>
  <si>
    <t>向台B</t>
    <rPh sb="0" eb="1">
      <t>ムカイ</t>
    </rPh>
    <rPh sb="1" eb="2">
      <t>ダイ</t>
    </rPh>
    <phoneticPr fontId="1"/>
  </si>
  <si>
    <t>東京U-12リーグ　１３ブロック　前期</t>
    <rPh sb="0" eb="2">
      <t>トウキョウ</t>
    </rPh>
    <rPh sb="17" eb="19">
      <t>ゼンキ</t>
    </rPh>
    <phoneticPr fontId="1"/>
  </si>
  <si>
    <t>月　日</t>
    <rPh sb="0" eb="1">
      <t>ツキ</t>
    </rPh>
    <rPh sb="2" eb="3">
      <t>ヒ</t>
    </rPh>
    <phoneticPr fontId="1"/>
  </si>
  <si>
    <t>曜日</t>
    <rPh sb="0" eb="2">
      <t>ヨウビ</t>
    </rPh>
    <phoneticPr fontId="1"/>
  </si>
  <si>
    <t>会　場</t>
    <rPh sb="0" eb="1">
      <t>カイ</t>
    </rPh>
    <rPh sb="2" eb="3">
      <t>ジョウ</t>
    </rPh>
    <phoneticPr fontId="1"/>
  </si>
  <si>
    <t>会場提供チーム</t>
    <rPh sb="0" eb="2">
      <t>カイジョウ</t>
    </rPh>
    <rPh sb="2" eb="4">
      <t>テイキョウ</t>
    </rPh>
    <phoneticPr fontId="1"/>
  </si>
  <si>
    <t>キックオフ</t>
  </si>
  <si>
    <t>組み合わせ</t>
    <rPh sb="0" eb="1">
      <t>ク</t>
    </rPh>
    <rPh sb="2" eb="3">
      <t>ア</t>
    </rPh>
    <phoneticPr fontId="1"/>
  </si>
  <si>
    <t>審　判　</t>
    <rPh sb="0" eb="1">
      <t>シン</t>
    </rPh>
    <rPh sb="2" eb="3">
      <t>ハン</t>
    </rPh>
    <phoneticPr fontId="1"/>
  </si>
  <si>
    <t>予備審判　</t>
    <rPh sb="0" eb="2">
      <t>ヨビ</t>
    </rPh>
    <rPh sb="2" eb="4">
      <t>シンパン</t>
    </rPh>
    <phoneticPr fontId="1"/>
  </si>
  <si>
    <t>（備考）</t>
    <rPh sb="1" eb="3">
      <t>ビコウ</t>
    </rPh>
    <phoneticPr fontId="1"/>
  </si>
  <si>
    <t>土</t>
    <rPh sb="0" eb="1">
      <t>ド</t>
    </rPh>
    <phoneticPr fontId="1"/>
  </si>
  <si>
    <t>東久留米市　　　　　第７小学校</t>
    <rPh sb="0" eb="5">
      <t>ヒガシクルメシ</t>
    </rPh>
    <rPh sb="10" eb="11">
      <t>ダイ</t>
    </rPh>
    <rPh sb="12" eb="15">
      <t>ショウガッコウ</t>
    </rPh>
    <phoneticPr fontId="1"/>
  </si>
  <si>
    <t>ＶＳ</t>
  </si>
  <si>
    <t>東久留米キッカーズ</t>
    <rPh sb="0" eb="4">
      <t>ヒガシクルメ</t>
    </rPh>
    <phoneticPr fontId="1"/>
  </si>
  <si>
    <t>向台SC</t>
    <rPh sb="0" eb="2">
      <t>ムコウダイ</t>
    </rPh>
    <phoneticPr fontId="1"/>
  </si>
  <si>
    <t>開門　８：００　※１２時から野球が使用します。グランドの受け渡しにご協力お願いします。</t>
    <rPh sb="0" eb="2">
      <t>カイモン</t>
    </rPh>
    <rPh sb="11" eb="12">
      <t>ジ</t>
    </rPh>
    <rPh sb="14" eb="16">
      <t>ヤキュウ</t>
    </rPh>
    <rPh sb="17" eb="19">
      <t>シヨウ</t>
    </rPh>
    <rPh sb="28" eb="29">
      <t>ウ</t>
    </rPh>
    <rPh sb="30" eb="31">
      <t>ワタ</t>
    </rPh>
    <rPh sb="34" eb="36">
      <t>キョウリョク</t>
    </rPh>
    <rPh sb="37" eb="38">
      <t>ネガ</t>
    </rPh>
    <phoneticPr fontId="1"/>
  </si>
  <si>
    <t>日</t>
    <rPh sb="0" eb="1">
      <t>ニチ</t>
    </rPh>
    <phoneticPr fontId="1"/>
  </si>
  <si>
    <t>東久留米市　　　　　下里小学校</t>
    <rPh sb="0" eb="5">
      <t>ヒガシクルメシ</t>
    </rPh>
    <rPh sb="10" eb="12">
      <t>シモサト</t>
    </rPh>
    <rPh sb="12" eb="15">
      <t>ショウガッコウ</t>
    </rPh>
    <phoneticPr fontId="1"/>
  </si>
  <si>
    <t>開門　１２：００　※１２時まで野球が使用しているためグランド内に入らないようにお願いします</t>
    <rPh sb="0" eb="2">
      <t>カイモン</t>
    </rPh>
    <rPh sb="12" eb="13">
      <t>ジ</t>
    </rPh>
    <rPh sb="15" eb="17">
      <t>ヤキュウ</t>
    </rPh>
    <rPh sb="18" eb="20">
      <t>シヨウ</t>
    </rPh>
    <rPh sb="30" eb="31">
      <t>ナイ</t>
    </rPh>
    <rPh sb="32" eb="33">
      <t>ハイ</t>
    </rPh>
    <rPh sb="40" eb="41">
      <t>ネガ</t>
    </rPh>
    <phoneticPr fontId="1"/>
  </si>
  <si>
    <t>小金井市営グランド</t>
    <rPh sb="0" eb="4">
      <t>コガネイシ</t>
    </rPh>
    <rPh sb="4" eb="5">
      <t>エイ</t>
    </rPh>
    <phoneticPr fontId="1"/>
  </si>
  <si>
    <t>小金井市</t>
    <rPh sb="0" eb="4">
      <t>コガネイシ</t>
    </rPh>
    <phoneticPr fontId="1"/>
  </si>
  <si>
    <t>東小イレブン</t>
    <rPh sb="0" eb="2">
      <t>ヒガシショウ</t>
    </rPh>
    <phoneticPr fontId="1"/>
  </si>
  <si>
    <t>開門　８：００　　　　　　　車：各チーム　３台</t>
    <rPh sb="0" eb="2">
      <t>カイモン</t>
    </rPh>
    <rPh sb="14" eb="15">
      <t>クルマ</t>
    </rPh>
    <rPh sb="16" eb="17">
      <t>カク</t>
    </rPh>
    <rPh sb="22" eb="23">
      <t>ダイ</t>
    </rPh>
    <phoneticPr fontId="1"/>
  </si>
  <si>
    <t>Cグループ(ブロック2部）</t>
    <rPh sb="11" eb="12">
      <t>ブ</t>
    </rPh>
    <phoneticPr fontId="1"/>
  </si>
  <si>
    <t>B グループ（ブロック2部）</t>
    <rPh sb="12" eb="13">
      <t>ブ</t>
    </rPh>
    <phoneticPr fontId="1"/>
  </si>
  <si>
    <t>Aグループ(ブロック１部）</t>
    <rPh sb="11" eb="12">
      <t>ブ</t>
    </rPh>
    <phoneticPr fontId="1"/>
  </si>
  <si>
    <t>2017年度</t>
    <rPh sb="4" eb="6">
      <t>ネンド</t>
    </rPh>
    <phoneticPr fontId="1"/>
  </si>
  <si>
    <t>Dグループ(ブロック２部）</t>
    <rPh sb="11" eb="12">
      <t>ブ</t>
    </rPh>
    <phoneticPr fontId="1"/>
  </si>
  <si>
    <t>更新</t>
    <rPh sb="0" eb="2">
      <t>コウシン</t>
    </rPh>
    <phoneticPr fontId="1"/>
  </si>
  <si>
    <t>開門　９：００　　車：各チーム１台　　東側駐車場に止めてください。</t>
    <rPh sb="0" eb="2">
      <t>カイモン</t>
    </rPh>
    <rPh sb="9" eb="10">
      <t>クルマ</t>
    </rPh>
    <rPh sb="11" eb="12">
      <t>カク</t>
    </rPh>
    <rPh sb="16" eb="17">
      <t>ダイ</t>
    </rPh>
    <rPh sb="19" eb="20">
      <t>ヒガシ</t>
    </rPh>
    <rPh sb="20" eb="21">
      <t>ガワ</t>
    </rPh>
    <rPh sb="21" eb="23">
      <t>チュウシャ</t>
    </rPh>
    <rPh sb="23" eb="24">
      <t>ジョウ</t>
    </rPh>
    <rPh sb="25" eb="26">
      <t>ト</t>
    </rPh>
    <phoneticPr fontId="1"/>
  </si>
  <si>
    <t>小金井３K</t>
    <rPh sb="0" eb="3">
      <t>コガネイ</t>
    </rPh>
    <phoneticPr fontId="1"/>
  </si>
  <si>
    <r>
      <t>東小イレブン　</t>
    </r>
    <r>
      <rPr>
        <sz val="11"/>
        <color rgb="FFFF0000"/>
        <rFont val="ＭＳ Ｐゴシック"/>
        <family val="3"/>
        <charset val="128"/>
        <scheme val="minor"/>
      </rPr>
      <t>不戦敗</t>
    </r>
    <rPh sb="0" eb="2">
      <t>ヒガシショウ</t>
    </rPh>
    <rPh sb="7" eb="9">
      <t>フセン</t>
    </rPh>
    <rPh sb="9" eb="10">
      <t>ハイ</t>
    </rPh>
    <phoneticPr fontId="1"/>
  </si>
  <si>
    <r>
      <t>東小イレブン　</t>
    </r>
    <r>
      <rPr>
        <sz val="11"/>
        <color rgb="FFFF0000"/>
        <rFont val="ＭＳ Ｐゴシック"/>
        <family val="3"/>
        <charset val="128"/>
        <scheme val="minor"/>
      </rPr>
      <t>不戦敗</t>
    </r>
    <rPh sb="0" eb="1">
      <t>ヒガシ</t>
    </rPh>
    <rPh sb="1" eb="2">
      <t>ショウ</t>
    </rPh>
    <rPh sb="7" eb="9">
      <t>フセン</t>
    </rPh>
    <rPh sb="9" eb="10">
      <t>ハイ</t>
    </rPh>
    <phoneticPr fontId="1"/>
  </si>
  <si>
    <t>土</t>
    <rPh sb="0" eb="1">
      <t>ツチ</t>
    </rPh>
    <phoneticPr fontId="1"/>
  </si>
  <si>
    <t>明成</t>
    <rPh sb="0" eb="2">
      <t>メイセイ</t>
    </rPh>
    <phoneticPr fontId="1"/>
  </si>
  <si>
    <t>三井のリハウス　東京都U-12サッカー</t>
    <phoneticPr fontId="1"/>
  </si>
  <si>
    <t>ブロックリーグ</t>
    <phoneticPr fontId="1"/>
  </si>
  <si>
    <t>土</t>
    <rPh sb="0" eb="1">
      <t>ツチ</t>
    </rPh>
    <phoneticPr fontId="2"/>
  </si>
  <si>
    <t>向台G</t>
    <rPh sb="0" eb="1">
      <t>ムコ</t>
    </rPh>
    <rPh sb="1" eb="2">
      <t>ダイ</t>
    </rPh>
    <phoneticPr fontId="2"/>
  </si>
  <si>
    <t>いづみ</t>
  </si>
  <si>
    <t>田無富士見</t>
    <rPh sb="0" eb="2">
      <t>タナシ</t>
    </rPh>
    <rPh sb="2" eb="5">
      <t>フジミ</t>
    </rPh>
    <phoneticPr fontId="2"/>
  </si>
  <si>
    <t>FC前原</t>
    <rPh sb="2" eb="4">
      <t>マエハラ</t>
    </rPh>
    <phoneticPr fontId="2"/>
  </si>
  <si>
    <t>フリッパーズ</t>
  </si>
  <si>
    <t>小金井３KSC</t>
    <rPh sb="0" eb="3">
      <t>コガネイ</t>
    </rPh>
    <phoneticPr fontId="2"/>
  </si>
  <si>
    <t>久留米FC</t>
    <rPh sb="0" eb="3">
      <t>クルメ</t>
    </rPh>
    <phoneticPr fontId="2"/>
  </si>
  <si>
    <t>谷戸二</t>
    <rPh sb="0" eb="2">
      <t>ヤト</t>
    </rPh>
    <rPh sb="2" eb="3">
      <t>ニ</t>
    </rPh>
    <phoneticPr fontId="2"/>
  </si>
  <si>
    <t>久留米</t>
    <rPh sb="0" eb="3">
      <t>クルメ</t>
    </rPh>
    <phoneticPr fontId="2"/>
  </si>
  <si>
    <t>田無</t>
    <rPh sb="0" eb="2">
      <t>タナシ</t>
    </rPh>
    <phoneticPr fontId="2"/>
  </si>
  <si>
    <t>前原</t>
    <rPh sb="0" eb="2">
      <t>マエハラ</t>
    </rPh>
    <phoneticPr fontId="2"/>
  </si>
  <si>
    <t>日</t>
  </si>
  <si>
    <t>小金井３小</t>
    <rPh sb="0" eb="3">
      <t>コガネイ</t>
    </rPh>
    <rPh sb="4" eb="5">
      <t>ショウ</t>
    </rPh>
    <phoneticPr fontId="2"/>
  </si>
  <si>
    <t>小金井3KSC</t>
    <rPh sb="0" eb="3">
      <t>コガネイ</t>
    </rPh>
    <phoneticPr fontId="2"/>
  </si>
  <si>
    <t>清瀬ジュニア</t>
    <rPh sb="0" eb="2">
      <t>キヨセ</t>
    </rPh>
    <phoneticPr fontId="2"/>
  </si>
  <si>
    <t>清瀬蹴楽FC</t>
    <rPh sb="0" eb="2">
      <t>キヨセ</t>
    </rPh>
    <rPh sb="2" eb="3">
      <t>シュウ</t>
    </rPh>
    <rPh sb="3" eb="4">
      <t>ラク</t>
    </rPh>
    <phoneticPr fontId="2"/>
  </si>
  <si>
    <t>清瀬蹴楽C</t>
    <rPh sb="0" eb="2">
      <t>キヨセ</t>
    </rPh>
    <rPh sb="2" eb="3">
      <t>シュウ</t>
    </rPh>
    <rPh sb="3" eb="4">
      <t>ラク</t>
    </rPh>
    <phoneticPr fontId="2"/>
  </si>
  <si>
    <t>小金井3小　12:45～17:00</t>
    <rPh sb="0" eb="3">
      <t>コガネイ</t>
    </rPh>
    <rPh sb="4" eb="5">
      <t>ショウ</t>
    </rPh>
    <phoneticPr fontId="1"/>
  </si>
  <si>
    <t>清瀬蹴楽FC</t>
    <rPh sb="0" eb="2">
      <t>キヨセ</t>
    </rPh>
    <rPh sb="2" eb="3">
      <t>シュウ</t>
    </rPh>
    <rPh sb="3" eb="4">
      <t>ガク</t>
    </rPh>
    <phoneticPr fontId="1"/>
  </si>
  <si>
    <t>清瀬蹴楽</t>
    <rPh sb="0" eb="2">
      <t>キヨセ</t>
    </rPh>
    <rPh sb="2" eb="3">
      <t>シュウ</t>
    </rPh>
    <rPh sb="3" eb="4">
      <t>ガク</t>
    </rPh>
    <phoneticPr fontId="1"/>
  </si>
  <si>
    <t>谷戸二</t>
    <rPh sb="0" eb="2">
      <t>ヤト</t>
    </rPh>
    <rPh sb="2" eb="3">
      <t>ニ</t>
    </rPh>
    <phoneticPr fontId="1"/>
  </si>
  <si>
    <t>小金井市営G</t>
    <rPh sb="0" eb="3">
      <t>コガネイ</t>
    </rPh>
    <rPh sb="3" eb="5">
      <t>シエイ</t>
    </rPh>
    <phoneticPr fontId="2"/>
  </si>
  <si>
    <t>小金井上水公園</t>
    <rPh sb="0" eb="3">
      <t>コガネイ</t>
    </rPh>
    <rPh sb="3" eb="5">
      <t>ジョウスイ</t>
    </rPh>
    <rPh sb="5" eb="7">
      <t>コウエン</t>
    </rPh>
    <phoneticPr fontId="1"/>
  </si>
  <si>
    <t>清瀬６小</t>
    <rPh sb="0" eb="2">
      <t>キヨセ</t>
    </rPh>
    <rPh sb="3" eb="4">
      <t>ショウ</t>
    </rPh>
    <phoneticPr fontId="1"/>
  </si>
  <si>
    <t>ひばりSC</t>
  </si>
  <si>
    <t>FCリベルタ</t>
  </si>
  <si>
    <t>碧山ＳＣ</t>
  </si>
  <si>
    <t>東久留米市第五小</t>
  </si>
  <si>
    <t>保谷本町SC</t>
    <rPh sb="0" eb="2">
      <t>ホウヤ</t>
    </rPh>
    <rPh sb="2" eb="4">
      <t>ホンチョウ</t>
    </rPh>
    <phoneticPr fontId="2"/>
  </si>
  <si>
    <t>ＦＣ　ＨＡＲＡＮ</t>
  </si>
  <si>
    <t>保谷本町SC</t>
  </si>
  <si>
    <t>小金井公園グランド</t>
    <rPh sb="0" eb="3">
      <t>コガネイ</t>
    </rPh>
    <rPh sb="3" eb="5">
      <t>コウエン</t>
    </rPh>
    <phoneticPr fontId="2"/>
  </si>
  <si>
    <t>はやぶさFC</t>
  </si>
  <si>
    <t>エスアール</t>
  </si>
  <si>
    <t>小金井1SC</t>
    <rPh sb="0" eb="3">
      <t>コガネイ</t>
    </rPh>
    <phoneticPr fontId="2"/>
  </si>
  <si>
    <t>小金井1SC</t>
  </si>
  <si>
    <t>清瀬ｲﾚﾌﾞﾝ</t>
    <rPh sb="0" eb="2">
      <t>キヨセ</t>
    </rPh>
    <phoneticPr fontId="2"/>
  </si>
  <si>
    <t>清瀬イレブン</t>
    <rPh sb="0" eb="2">
      <t>キヨセ</t>
    </rPh>
    <phoneticPr fontId="2"/>
  </si>
  <si>
    <t>ＴＴＫ　ＳＣ</t>
  </si>
  <si>
    <t>清瀬イレブン</t>
  </si>
  <si>
    <t>木</t>
    <rPh sb="0" eb="1">
      <t>モク</t>
    </rPh>
    <phoneticPr fontId="1"/>
  </si>
  <si>
    <t>小金井市上水公園グランド</t>
    <rPh sb="0" eb="4">
      <t>コガネイシ</t>
    </rPh>
    <rPh sb="4" eb="6">
      <t>ジョウスイ</t>
    </rPh>
    <rPh sb="6" eb="8">
      <t>コウエン</t>
    </rPh>
    <phoneticPr fontId="2"/>
  </si>
  <si>
    <t>金</t>
    <rPh sb="0" eb="1">
      <t>キン</t>
    </rPh>
    <phoneticPr fontId="1"/>
  </si>
  <si>
    <t>小金井市立東小学校</t>
    <rPh sb="0" eb="5">
      <t>コガネイシリツ</t>
    </rPh>
    <rPh sb="5" eb="9">
      <t>ヒガシショウガッコウ</t>
    </rPh>
    <phoneticPr fontId="1"/>
  </si>
  <si>
    <t>ロケッツ東小イレブン</t>
    <rPh sb="4" eb="6">
      <t>ヒガシショウ</t>
    </rPh>
    <phoneticPr fontId="1"/>
  </si>
  <si>
    <t>開門　９：００　　　車：市外チーム　２台　　市内チーム無し。</t>
    <rPh sb="0" eb="2">
      <t>カイモン</t>
    </rPh>
    <rPh sb="10" eb="11">
      <t>クルマ</t>
    </rPh>
    <rPh sb="12" eb="13">
      <t>シ</t>
    </rPh>
    <rPh sb="13" eb="14">
      <t>ガイ</t>
    </rPh>
    <rPh sb="19" eb="20">
      <t>ダイ</t>
    </rPh>
    <rPh sb="22" eb="24">
      <t>シナイ</t>
    </rPh>
    <rPh sb="27" eb="28">
      <t>ナ</t>
    </rPh>
    <phoneticPr fontId="1"/>
  </si>
  <si>
    <t>東久留米市第７小学校</t>
    <rPh sb="0" eb="6">
      <t>ヒガシクルメシダイ</t>
    </rPh>
    <rPh sb="7" eb="10">
      <t>ショウガッコウ</t>
    </rPh>
    <phoneticPr fontId="1"/>
  </si>
  <si>
    <t>学大付属小金井小</t>
    <rPh sb="0" eb="8">
      <t>ガクダイフゾクコガネイショウ</t>
    </rPh>
    <phoneticPr fontId="1"/>
  </si>
  <si>
    <t>開門　１０：１５　※車：無し</t>
    <rPh sb="0" eb="2">
      <t>カイモン</t>
    </rPh>
    <rPh sb="10" eb="11">
      <t>クルマ</t>
    </rPh>
    <rPh sb="12" eb="13">
      <t>ナ</t>
    </rPh>
    <phoneticPr fontId="1"/>
  </si>
  <si>
    <t>５月５日</t>
    <rPh sb="1" eb="2">
      <t>ガツ</t>
    </rPh>
    <rPh sb="3" eb="4">
      <t>カ</t>
    </rPh>
    <phoneticPr fontId="1"/>
  </si>
  <si>
    <t>小金井東小</t>
    <rPh sb="0" eb="5">
      <t>コガネイヒガシショウ</t>
    </rPh>
    <phoneticPr fontId="1"/>
  </si>
  <si>
    <t>学大</t>
    <rPh sb="0" eb="2">
      <t>ガクダイ</t>
    </rPh>
    <phoneticPr fontId="1"/>
  </si>
  <si>
    <t>小金井東小</t>
    <rPh sb="0" eb="3">
      <t>コガネイ</t>
    </rPh>
    <rPh sb="3" eb="4">
      <t>ヒガシ</t>
    </rPh>
    <rPh sb="4" eb="5">
      <t>ショウ</t>
    </rPh>
    <phoneticPr fontId="1"/>
  </si>
  <si>
    <t>清瀬内山B</t>
    <rPh sb="0" eb="2">
      <t>キヨセ</t>
    </rPh>
    <rPh sb="2" eb="4">
      <t>ウチヤマ</t>
    </rPh>
    <phoneticPr fontId="1"/>
  </si>
  <si>
    <t>清瀬内山A</t>
    <rPh sb="0" eb="4">
      <t>キヨセウチヤマ</t>
    </rPh>
    <phoneticPr fontId="1"/>
  </si>
  <si>
    <t>清瀬内山C</t>
    <rPh sb="0" eb="2">
      <t>キヨセ</t>
    </rPh>
    <rPh sb="2" eb="4">
      <t>ウチヤマ</t>
    </rPh>
    <phoneticPr fontId="1"/>
  </si>
  <si>
    <t>小金井緑</t>
    <rPh sb="0" eb="4">
      <t>コガネイミドリ</t>
    </rPh>
    <phoneticPr fontId="2"/>
  </si>
  <si>
    <t>清瀬FC</t>
    <rPh sb="0" eb="2">
      <t>キヨセ</t>
    </rPh>
    <phoneticPr fontId="2"/>
  </si>
  <si>
    <t>明成</t>
    <rPh sb="0" eb="2">
      <t>メイセイ</t>
    </rPh>
    <phoneticPr fontId="2"/>
  </si>
  <si>
    <t>小金井緑</t>
    <rPh sb="0" eb="3">
      <t>コガネイ</t>
    </rPh>
    <rPh sb="3" eb="4">
      <t>ミドリ</t>
    </rPh>
    <phoneticPr fontId="2"/>
  </si>
  <si>
    <t>祝</t>
    <rPh sb="0" eb="1">
      <t>シュク</t>
    </rPh>
    <phoneticPr fontId="1"/>
  </si>
  <si>
    <t>５月２８日</t>
    <rPh sb="1" eb="2">
      <t>ガツ</t>
    </rPh>
    <rPh sb="4" eb="5">
      <t>ニチ</t>
    </rPh>
    <phoneticPr fontId="1"/>
  </si>
  <si>
    <t>開門　１２：２０　市外チーム１台</t>
    <rPh sb="0" eb="2">
      <t>カイモン</t>
    </rPh>
    <rPh sb="9" eb="11">
      <t>シガイ</t>
    </rPh>
    <rPh sb="15" eb="16">
      <t>ダイ</t>
    </rPh>
    <phoneticPr fontId="1"/>
  </si>
  <si>
    <t>フレンドリー</t>
    <phoneticPr fontId="1"/>
  </si>
  <si>
    <t>小金井３KSV</t>
    <rPh sb="0" eb="3">
      <t>コガネイ</t>
    </rPh>
    <phoneticPr fontId="2"/>
  </si>
  <si>
    <t>小金井市営G　9:00～17:00</t>
    <rPh sb="0" eb="5">
      <t>コガネイシエイ</t>
    </rPh>
    <phoneticPr fontId="1"/>
  </si>
  <si>
    <t>向台B
9:00～18:00</t>
    <rPh sb="0" eb="1">
      <t>ムコ</t>
    </rPh>
    <rPh sb="1" eb="2">
      <t>ダイ</t>
    </rPh>
    <phoneticPr fontId="1"/>
  </si>
  <si>
    <t>保谷東</t>
    <rPh sb="0" eb="2">
      <t>ホウヤ</t>
    </rPh>
    <rPh sb="2" eb="3">
      <t>ヒガシ</t>
    </rPh>
    <phoneticPr fontId="1"/>
  </si>
  <si>
    <t>小金井三小
12:45～17:00</t>
    <rPh sb="0" eb="3">
      <t>コガネイ</t>
    </rPh>
    <rPh sb="3" eb="5">
      <t>サンショウ</t>
    </rPh>
    <phoneticPr fontId="1"/>
  </si>
  <si>
    <t>内山C①</t>
    <rPh sb="0" eb="2">
      <t>ウチヤマ</t>
    </rPh>
    <phoneticPr fontId="1"/>
  </si>
  <si>
    <t>内山C②</t>
    <rPh sb="0" eb="2">
      <t>ウチヤマ</t>
    </rPh>
    <phoneticPr fontId="1"/>
  </si>
  <si>
    <t>南町グランド</t>
    <rPh sb="0" eb="1">
      <t>ミナミ</t>
    </rPh>
    <rPh sb="1" eb="2">
      <t>チョウ</t>
    </rPh>
    <phoneticPr fontId="1"/>
  </si>
  <si>
    <t>向台G</t>
    <rPh sb="0" eb="1">
      <t>ムコ</t>
    </rPh>
    <rPh sb="1" eb="2">
      <t>ダイ</t>
    </rPh>
    <phoneticPr fontId="1"/>
  </si>
  <si>
    <t>向台G</t>
    <rPh sb="0" eb="1">
      <t>ムカイ</t>
    </rPh>
    <rPh sb="1" eb="2">
      <t>ダイ</t>
    </rPh>
    <phoneticPr fontId="1"/>
  </si>
  <si>
    <t>小金井3小</t>
    <rPh sb="0" eb="3">
      <t>コガネイ</t>
    </rPh>
    <phoneticPr fontId="1"/>
  </si>
  <si>
    <t>小金井3小</t>
    <rPh sb="0" eb="3">
      <t>コガネイ</t>
    </rPh>
    <rPh sb="4" eb="5">
      <t>ショウ</t>
    </rPh>
    <phoneticPr fontId="1"/>
  </si>
  <si>
    <t>６月４日</t>
    <rPh sb="1" eb="2">
      <t>ガツ</t>
    </rPh>
    <rPh sb="3" eb="4">
      <t>カ</t>
    </rPh>
    <phoneticPr fontId="1"/>
  </si>
  <si>
    <t>開門：１２：００　※１２時まで野球が使用してるためグランド内に入らないようにお願いします。車：各チーム　３台</t>
    <rPh sb="0" eb="2">
      <t>カイモン</t>
    </rPh>
    <rPh sb="12" eb="13">
      <t>ジ</t>
    </rPh>
    <rPh sb="15" eb="17">
      <t>ヤキュウ</t>
    </rPh>
    <rPh sb="18" eb="20">
      <t>シヨウ</t>
    </rPh>
    <rPh sb="45" eb="46">
      <t>クルマ</t>
    </rPh>
    <rPh sb="47" eb="48">
      <t>カク</t>
    </rPh>
    <rPh sb="53" eb="54">
      <t>ダイ</t>
    </rPh>
    <phoneticPr fontId="1"/>
  </si>
  <si>
    <t>変更</t>
    <rPh sb="0" eb="2">
      <t>ヘンコウ</t>
    </rPh>
    <phoneticPr fontId="1"/>
  </si>
  <si>
    <t>　</t>
    <phoneticPr fontId="1"/>
  </si>
  <si>
    <t>蹴楽FC</t>
    <rPh sb="0" eb="1">
      <t>ケ</t>
    </rPh>
    <rPh sb="1" eb="2">
      <t>ラク</t>
    </rPh>
    <phoneticPr fontId="1"/>
  </si>
  <si>
    <t>会場準備・・・谷戸二さんを中心に②試合目のチームで！</t>
    <rPh sb="0" eb="2">
      <t>カイジョウ</t>
    </rPh>
    <rPh sb="2" eb="4">
      <t>ジュンビ</t>
    </rPh>
    <rPh sb="7" eb="9">
      <t>ヤト</t>
    </rPh>
    <rPh sb="9" eb="10">
      <t>ニ</t>
    </rPh>
    <rPh sb="13" eb="15">
      <t>チュウシン</t>
    </rPh>
    <rPh sb="17" eb="19">
      <t>シアイ</t>
    </rPh>
    <rPh sb="19" eb="20">
      <t>メ</t>
    </rPh>
    <phoneticPr fontId="1"/>
  </si>
  <si>
    <t>谷戸二さん・・・審判２名大丈夫でしょうか？</t>
    <rPh sb="0" eb="2">
      <t>ヤト</t>
    </rPh>
    <rPh sb="2" eb="3">
      <t>ニ</t>
    </rPh>
    <rPh sb="8" eb="10">
      <t>シンパン</t>
    </rPh>
    <rPh sb="11" eb="12">
      <t>メイ</t>
    </rPh>
    <rPh sb="12" eb="15">
      <t>ダイジョウブ</t>
    </rPh>
    <phoneticPr fontId="1"/>
  </si>
  <si>
    <t>小金井3K</t>
    <rPh sb="0" eb="3">
      <t>コガネイ</t>
    </rPh>
    <phoneticPr fontId="2"/>
  </si>
  <si>
    <t>フリッパーズ</t>
    <phoneticPr fontId="1"/>
  </si>
  <si>
    <t>いづみFC</t>
    <phoneticPr fontId="1"/>
  </si>
  <si>
    <t>向台B</t>
    <phoneticPr fontId="1"/>
  </si>
  <si>
    <t>4/15</t>
    <phoneticPr fontId="1"/>
  </si>
  <si>
    <t>いづみ</t>
    <phoneticPr fontId="1"/>
  </si>
  <si>
    <t xml:space="preserve"> </t>
    <phoneticPr fontId="1"/>
  </si>
  <si>
    <t>会場準備・・・10：30～</t>
    <rPh sb="0" eb="2">
      <t>カイジョウ</t>
    </rPh>
    <rPh sb="2" eb="4">
      <t>ジュンビ</t>
    </rPh>
    <phoneticPr fontId="1"/>
  </si>
  <si>
    <t>田無富士見さん、保谷東さんを中心に②試合目のチームで！　</t>
    <rPh sb="0" eb="2">
      <t>タナシ</t>
    </rPh>
    <rPh sb="2" eb="5">
      <t>フジミ</t>
    </rPh>
    <phoneticPr fontId="1"/>
  </si>
  <si>
    <t>（田無富士見さんが大会報告書用意をお願いします）</t>
    <rPh sb="1" eb="3">
      <t>タナシ</t>
    </rPh>
    <rPh sb="3" eb="6">
      <t>フジミ</t>
    </rPh>
    <rPh sb="9" eb="11">
      <t>タイカイ</t>
    </rPh>
    <rPh sb="11" eb="14">
      <t>ホウコクショ</t>
    </rPh>
    <rPh sb="14" eb="16">
      <t>ヨウイ</t>
    </rPh>
    <rPh sb="18" eb="19">
      <t>ネガ</t>
    </rPh>
    <phoneticPr fontId="1"/>
  </si>
  <si>
    <t>←※開始時間を少し遅らせてあります。</t>
    <rPh sb="2" eb="4">
      <t>カイシ</t>
    </rPh>
    <rPh sb="4" eb="6">
      <t>ジカン</t>
    </rPh>
    <rPh sb="7" eb="8">
      <t>スコ</t>
    </rPh>
    <rPh sb="9" eb="10">
      <t>オク</t>
    </rPh>
    <phoneticPr fontId="1"/>
  </si>
  <si>
    <t>学校公開等の関係でフレンドリーの後に公式戦となっています。</t>
    <rPh sb="0" eb="2">
      <t>ガッコウ</t>
    </rPh>
    <rPh sb="2" eb="4">
      <t>コウカイ</t>
    </rPh>
    <rPh sb="4" eb="5">
      <t>トウ</t>
    </rPh>
    <rPh sb="6" eb="8">
      <t>カンケイ</t>
    </rPh>
    <rPh sb="16" eb="17">
      <t>アト</t>
    </rPh>
    <rPh sb="18" eb="21">
      <t>コウシキセン</t>
    </rPh>
    <phoneticPr fontId="1"/>
  </si>
  <si>
    <t>（大会報告書の報告は、いづみFCさんでお願いします）</t>
    <rPh sb="1" eb="3">
      <t>タイカイ</t>
    </rPh>
    <rPh sb="3" eb="6">
      <t>ホウコクショ</t>
    </rPh>
    <rPh sb="7" eb="9">
      <t>ホウコク</t>
    </rPh>
    <rPh sb="20" eb="21">
      <t>ネガ</t>
    </rPh>
    <phoneticPr fontId="1"/>
  </si>
  <si>
    <t>中止</t>
    <rPh sb="0" eb="2">
      <t>チュウシ</t>
    </rPh>
    <phoneticPr fontId="1"/>
  </si>
  <si>
    <t>←１試合追加しました。</t>
    <rPh sb="2" eb="4">
      <t>シアイ</t>
    </rPh>
    <rPh sb="4" eb="6">
      <t>ツイカ</t>
    </rPh>
    <phoneticPr fontId="1"/>
  </si>
  <si>
    <t>ブロックリーグ</t>
    <phoneticPr fontId="1"/>
  </si>
  <si>
    <t>学大</t>
    <phoneticPr fontId="1"/>
  </si>
  <si>
    <t>西東京市</t>
    <rPh sb="0" eb="4">
      <t>ニシトウキョウシ</t>
    </rPh>
    <phoneticPr fontId="1"/>
  </si>
  <si>
    <t>フレンドリー</t>
    <phoneticPr fontId="1"/>
  </si>
  <si>
    <t>フリッパーズ</t>
    <phoneticPr fontId="1"/>
  </si>
  <si>
    <t>フリッパーズ</t>
    <phoneticPr fontId="1"/>
  </si>
  <si>
    <t>フリッパーズ</t>
    <phoneticPr fontId="1"/>
  </si>
  <si>
    <t>いづみ</t>
    <phoneticPr fontId="1"/>
  </si>
  <si>
    <t>いづみ</t>
    <phoneticPr fontId="1"/>
  </si>
  <si>
    <t>いづみ</t>
    <phoneticPr fontId="1"/>
  </si>
  <si>
    <t>　</t>
    <phoneticPr fontId="1"/>
  </si>
  <si>
    <t>　</t>
    <phoneticPr fontId="2"/>
  </si>
  <si>
    <t xml:space="preserve"> </t>
    <phoneticPr fontId="1"/>
  </si>
  <si>
    <t>日</t>
    <phoneticPr fontId="1"/>
  </si>
  <si>
    <t>いづみFC</t>
    <phoneticPr fontId="1"/>
  </si>
  <si>
    <t>フレンドリー</t>
    <phoneticPr fontId="1"/>
  </si>
  <si>
    <t>東京都</t>
    <rPh sb="0" eb="3">
      <t>トウキョウト</t>
    </rPh>
    <phoneticPr fontId="1"/>
  </si>
  <si>
    <t>前原</t>
    <rPh sb="0" eb="2">
      <t>マエハラ</t>
    </rPh>
    <phoneticPr fontId="1"/>
  </si>
  <si>
    <t>会場準備・・・清瀬ジュニアさん（大会報告書もお願いします）</t>
    <rPh sb="0" eb="2">
      <t>カイジョウ</t>
    </rPh>
    <rPh sb="2" eb="4">
      <t>ジュンビ</t>
    </rPh>
    <rPh sb="7" eb="9">
      <t>キヨセ</t>
    </rPh>
    <rPh sb="16" eb="18">
      <t>タイカイ</t>
    </rPh>
    <rPh sb="18" eb="21">
      <t>ホウコクショ</t>
    </rPh>
    <rPh sb="23" eb="24">
      <t>ネガ</t>
    </rPh>
    <phoneticPr fontId="1"/>
  </si>
  <si>
    <t>7:00～17:00</t>
    <phoneticPr fontId="1"/>
  </si>
  <si>
    <t>いづみFCが運動会予備日のため、前日に運動会が実施された場合のみ「いづみVSフリッパーズ」を実施します。※いづみが来ない場合には、フリッパーズが審判の対応をします。</t>
    <rPh sb="6" eb="9">
      <t>ウンドウカイ</t>
    </rPh>
    <rPh sb="9" eb="12">
      <t>ヨビビ</t>
    </rPh>
    <rPh sb="16" eb="18">
      <t>ゼンジツ</t>
    </rPh>
    <rPh sb="19" eb="22">
      <t>ウンドウカイ</t>
    </rPh>
    <rPh sb="23" eb="25">
      <t>ジッシ</t>
    </rPh>
    <rPh sb="28" eb="30">
      <t>バアイ</t>
    </rPh>
    <rPh sb="46" eb="48">
      <t>ジッシ</t>
    </rPh>
    <rPh sb="57" eb="58">
      <t>コ</t>
    </rPh>
    <rPh sb="60" eb="62">
      <t>バアイ</t>
    </rPh>
    <rPh sb="72" eb="74">
      <t>シンパン</t>
    </rPh>
    <rPh sb="75" eb="77">
      <t>タイオウ</t>
    </rPh>
    <phoneticPr fontId="1"/>
  </si>
  <si>
    <t>Aコート</t>
    <phoneticPr fontId="1"/>
  </si>
  <si>
    <t>田無富士見・久留米FC</t>
    <rPh sb="0" eb="2">
      <t>タナシ</t>
    </rPh>
    <rPh sb="2" eb="5">
      <t>フジミ</t>
    </rPh>
    <rPh sb="6" eb="9">
      <t>クルメ</t>
    </rPh>
    <phoneticPr fontId="1"/>
  </si>
  <si>
    <t>（前後半にて交代）</t>
    <rPh sb="1" eb="2">
      <t>ゼン</t>
    </rPh>
    <rPh sb="2" eb="4">
      <t>コウハン</t>
    </rPh>
    <rPh sb="6" eb="8">
      <t>コウタイ</t>
    </rPh>
    <phoneticPr fontId="1"/>
  </si>
  <si>
    <t>Aグループの試合担当は、審判報告書の用意をお願いします。</t>
    <rPh sb="6" eb="8">
      <t>シアイ</t>
    </rPh>
    <rPh sb="8" eb="10">
      <t>タントウ</t>
    </rPh>
    <rPh sb="12" eb="14">
      <t>シンパン</t>
    </rPh>
    <rPh sb="14" eb="17">
      <t>ホウコクショ</t>
    </rPh>
    <rPh sb="18" eb="20">
      <t>ヨウイ</t>
    </rPh>
    <rPh sb="22" eb="23">
      <t>ネガ</t>
    </rPh>
    <phoneticPr fontId="1"/>
  </si>
  <si>
    <t>大会報告書の報告は、フリッパーズ</t>
    <rPh sb="0" eb="2">
      <t>タイカイ</t>
    </rPh>
    <rPh sb="2" eb="5">
      <t>ホウコクショ</t>
    </rPh>
    <rPh sb="6" eb="8">
      <t>ホウコク</t>
    </rPh>
    <phoneticPr fontId="1"/>
  </si>
  <si>
    <t>当該</t>
    <rPh sb="0" eb="2">
      <t>トウガイ</t>
    </rPh>
    <phoneticPr fontId="1"/>
  </si>
  <si>
    <t>谷戸二さんが運動会予備日のため、前日に運動会が実施された場合のみ「谷戸二VS前原」を実施します。谷戸に不在の場合には、FC前原とフリッパーズのフレンドリーマッチとなります。</t>
    <rPh sb="0" eb="2">
      <t>ヤト</t>
    </rPh>
    <rPh sb="2" eb="3">
      <t>ニ</t>
    </rPh>
    <rPh sb="6" eb="9">
      <t>ウンドウカイ</t>
    </rPh>
    <rPh sb="9" eb="12">
      <t>ヨビビ</t>
    </rPh>
    <rPh sb="16" eb="18">
      <t>ゼンジツ</t>
    </rPh>
    <rPh sb="19" eb="22">
      <t>ウンドウカイ</t>
    </rPh>
    <rPh sb="23" eb="25">
      <t>ジッシ</t>
    </rPh>
    <rPh sb="28" eb="30">
      <t>バアイ</t>
    </rPh>
    <rPh sb="33" eb="35">
      <t>ヤト</t>
    </rPh>
    <rPh sb="35" eb="36">
      <t>ニ</t>
    </rPh>
    <rPh sb="38" eb="40">
      <t>マエハラ</t>
    </rPh>
    <rPh sb="42" eb="44">
      <t>ジッシ</t>
    </rPh>
    <rPh sb="48" eb="50">
      <t>ヤト</t>
    </rPh>
    <rPh sb="51" eb="53">
      <t>フザイ</t>
    </rPh>
    <rPh sb="54" eb="56">
      <t>バアイ</t>
    </rPh>
    <rPh sb="61" eb="63">
      <t>マエハラ</t>
    </rPh>
    <phoneticPr fontId="1"/>
  </si>
  <si>
    <t>バリアント</t>
    <phoneticPr fontId="1"/>
  </si>
  <si>
    <t>小金井緑</t>
    <rPh sb="0" eb="3">
      <t>コガネイ</t>
    </rPh>
    <rPh sb="3" eb="4">
      <t>ミドリ</t>
    </rPh>
    <phoneticPr fontId="1"/>
  </si>
  <si>
    <t>Bコート</t>
    <phoneticPr fontId="1"/>
  </si>
  <si>
    <t>向台B面</t>
    <rPh sb="0" eb="1">
      <t>ムコ</t>
    </rPh>
    <rPh sb="1" eb="2">
      <t>ダイ</t>
    </rPh>
    <rPh sb="3" eb="4">
      <t>メン</t>
    </rPh>
    <phoneticPr fontId="1"/>
  </si>
  <si>
    <t>蹴楽</t>
    <rPh sb="0" eb="1">
      <t>ケ</t>
    </rPh>
    <rPh sb="1" eb="2">
      <t>ラク</t>
    </rPh>
    <phoneticPr fontId="1"/>
  </si>
  <si>
    <t>※谷戸二さん、保谷東さん・・・審判２名</t>
    <rPh sb="1" eb="3">
      <t>ヤト</t>
    </rPh>
    <rPh sb="3" eb="4">
      <t>ニ</t>
    </rPh>
    <rPh sb="7" eb="9">
      <t>ホウヤ</t>
    </rPh>
    <rPh sb="9" eb="10">
      <t>ヒガシ</t>
    </rPh>
    <rPh sb="15" eb="17">
      <t>シンパン</t>
    </rPh>
    <rPh sb="18" eb="19">
      <t>メイ</t>
    </rPh>
    <phoneticPr fontId="1"/>
  </si>
  <si>
    <t>15：00～18：00</t>
    <phoneticPr fontId="1"/>
  </si>
  <si>
    <t>9：00～18：00</t>
    <phoneticPr fontId="1"/>
  </si>
  <si>
    <t>大会報告書はいづみFCが用意をお願いします。</t>
    <rPh sb="0" eb="2">
      <t>タイカイ</t>
    </rPh>
    <rPh sb="2" eb="5">
      <t>ホウコクショ</t>
    </rPh>
    <rPh sb="12" eb="14">
      <t>ヨウイ</t>
    </rPh>
    <rPh sb="16" eb="17">
      <t>ネガ</t>
    </rPh>
    <phoneticPr fontId="1"/>
  </si>
  <si>
    <t>いづみFC</t>
    <phoneticPr fontId="1"/>
  </si>
  <si>
    <t>当該半々で</t>
    <rPh sb="0" eb="2">
      <t>トウガイ</t>
    </rPh>
    <rPh sb="2" eb="4">
      <t>ハンハン</t>
    </rPh>
    <phoneticPr fontId="1"/>
  </si>
  <si>
    <t>蹴楽・・・午後OK　・　フリッパーズ１４時半以降</t>
    <rPh sb="0" eb="1">
      <t>ケ</t>
    </rPh>
    <rPh sb="1" eb="2">
      <t>ラク</t>
    </rPh>
    <rPh sb="5" eb="7">
      <t>ゴゴ</t>
    </rPh>
    <rPh sb="20" eb="21">
      <t>ジ</t>
    </rPh>
    <rPh sb="21" eb="22">
      <t>ハン</t>
    </rPh>
    <rPh sb="22" eb="24">
      <t>イコウ</t>
    </rPh>
    <phoneticPr fontId="1"/>
  </si>
  <si>
    <t>東久留米市</t>
    <rPh sb="0" eb="5">
      <t>ヒガシクルメシ</t>
    </rPh>
    <phoneticPr fontId="1"/>
  </si>
  <si>
    <t>9:00～18:00</t>
    <phoneticPr fontId="1"/>
  </si>
  <si>
    <t>　</t>
    <phoneticPr fontId="1"/>
  </si>
  <si>
    <t>会場準備・・・13：00頃から、到着しているチームはご協力ください。</t>
    <rPh sb="0" eb="2">
      <t>カイジョウ</t>
    </rPh>
    <rPh sb="2" eb="4">
      <t>ジュンビ</t>
    </rPh>
    <rPh sb="12" eb="13">
      <t>ゴロ</t>
    </rPh>
    <rPh sb="16" eb="18">
      <t>トウチャク</t>
    </rPh>
    <rPh sb="27" eb="29">
      <t>キョウリョク</t>
    </rPh>
    <phoneticPr fontId="1"/>
  </si>
  <si>
    <t>駐車台数・・・チーム３台、近隣の商業施設（ケイヨーD2)には駐車厳禁！</t>
    <rPh sb="0" eb="2">
      <t>チュウシャ</t>
    </rPh>
    <rPh sb="2" eb="4">
      <t>ダイスウ</t>
    </rPh>
    <rPh sb="11" eb="12">
      <t>ダイ</t>
    </rPh>
    <rPh sb="13" eb="15">
      <t>キンリン</t>
    </rPh>
    <rPh sb="16" eb="18">
      <t>ショウギョウ</t>
    </rPh>
    <rPh sb="18" eb="20">
      <t>シセツ</t>
    </rPh>
    <rPh sb="30" eb="32">
      <t>チュウシャ</t>
    </rPh>
    <rPh sb="32" eb="34">
      <t>ゲンキン</t>
    </rPh>
    <phoneticPr fontId="1"/>
  </si>
  <si>
    <t>9:00～18:00</t>
    <phoneticPr fontId="1"/>
  </si>
  <si>
    <t>フリッパーズ</t>
    <phoneticPr fontId="1"/>
  </si>
  <si>
    <t>内山C</t>
    <rPh sb="0" eb="1">
      <t>ウチ</t>
    </rPh>
    <rPh sb="1" eb="2">
      <t>ヤマ</t>
    </rPh>
    <phoneticPr fontId="1"/>
  </si>
  <si>
    <t>向台B</t>
    <rPh sb="0" eb="1">
      <t>ム</t>
    </rPh>
    <rPh sb="1" eb="2">
      <t>ダイ</t>
    </rPh>
    <phoneticPr fontId="1"/>
  </si>
  <si>
    <t>清瀬内山グラウンドA面</t>
    <rPh sb="0" eb="4">
      <t>キヨセウチヤマ</t>
    </rPh>
    <rPh sb="10" eb="11">
      <t>メン</t>
    </rPh>
    <phoneticPr fontId="2"/>
  </si>
  <si>
    <t>清瀬内山グラウンドB面</t>
    <rPh sb="0" eb="4">
      <t>キヨセウチヤマ</t>
    </rPh>
    <rPh sb="10" eb="11">
      <t>メン</t>
    </rPh>
    <phoneticPr fontId="2"/>
  </si>
  <si>
    <t>清瀬内山グラウンドC面</t>
    <rPh sb="0" eb="4">
      <t>キヨセウチヤマ</t>
    </rPh>
    <rPh sb="10" eb="11">
      <t>メン</t>
    </rPh>
    <phoneticPr fontId="1"/>
  </si>
  <si>
    <t>小金井緑</t>
    <rPh sb="0" eb="4">
      <t>コガネイミドリ</t>
    </rPh>
    <phoneticPr fontId="1"/>
  </si>
  <si>
    <t>本部</t>
    <rPh sb="0" eb="2">
      <t>ホンブ</t>
    </rPh>
    <phoneticPr fontId="1"/>
  </si>
  <si>
    <t>清瀬内山グラウンドB面</t>
    <rPh sb="0" eb="4">
      <t>キヨセウチヤマ</t>
    </rPh>
    <rPh sb="10" eb="11">
      <t>メン</t>
    </rPh>
    <phoneticPr fontId="1"/>
  </si>
  <si>
    <r>
      <t xml:space="preserve">・9:00開場
・市外の各チーム車1台まで（市内チームはなし）
⇒もしかしたら2台OKかもしれませんが、止められない場合はコインパーキングを利用してください。
⇒東側の駐車場を利用してください。北側のテニスコート横の駐車場は利用できませんのでご注意ください。
・会場責任チーム：はやぶさ、1SC
</t>
    </r>
    <r>
      <rPr>
        <sz val="16"/>
        <color rgb="FFFF0000"/>
        <rFont val="ＭＳ Ｐゴシック"/>
        <family val="3"/>
        <charset val="128"/>
        <scheme val="minor"/>
      </rPr>
      <t>⇒雨天中止</t>
    </r>
    <rPh sb="150" eb="152">
      <t>ウテン</t>
    </rPh>
    <rPh sb="152" eb="154">
      <t>チュウシ</t>
    </rPh>
    <phoneticPr fontId="1"/>
  </si>
  <si>
    <t>清瀬内山グラウンドB面</t>
    <rPh sb="0" eb="4">
      <t>キヨセウチヤマ</t>
    </rPh>
    <rPh sb="10" eb="11">
      <t>メン</t>
    </rPh>
    <phoneticPr fontId="5"/>
  </si>
  <si>
    <t>FC　HARAN</t>
  </si>
  <si>
    <t>TTK SC</t>
  </si>
  <si>
    <t>時間調整（空時間）</t>
    <rPh sb="0" eb="2">
      <t>ジカン</t>
    </rPh>
    <rPh sb="2" eb="4">
      <t>チョウセイ</t>
    </rPh>
    <rPh sb="5" eb="6">
      <t>アキ</t>
    </rPh>
    <rPh sb="6" eb="8">
      <t>ジカン</t>
    </rPh>
    <phoneticPr fontId="1"/>
  </si>
  <si>
    <t>ＦＣリベルタ</t>
  </si>
  <si>
    <t>TTKSC</t>
  </si>
  <si>
    <r>
      <t xml:space="preserve">・11:30開場
・各チーム車2台まで
・会場責任チーム：ひばりSC
</t>
    </r>
    <r>
      <rPr>
        <sz val="11"/>
        <color rgb="FFFF0000"/>
        <rFont val="ＭＳ Ｐゴシック"/>
        <family val="3"/>
        <charset val="128"/>
        <scheme val="minor"/>
      </rPr>
      <t>※3試合目をフレンドリーからU-12リーグへ変更（5/13が中止となったため）</t>
    </r>
    <rPh sb="38" eb="40">
      <t>シアイ</t>
    </rPh>
    <rPh sb="40" eb="41">
      <t>メ</t>
    </rPh>
    <rPh sb="58" eb="60">
      <t>ヘンコウ</t>
    </rPh>
    <rPh sb="66" eb="68">
      <t>チュウシ</t>
    </rPh>
    <phoneticPr fontId="1"/>
  </si>
  <si>
    <t>清瀬イレブン</t>
    <rPh sb="0" eb="2">
      <t>キヨセ</t>
    </rPh>
    <phoneticPr fontId="13"/>
  </si>
  <si>
    <t>保谷本町SC</t>
    <rPh sb="0" eb="2">
      <t>ホウヤ</t>
    </rPh>
    <rPh sb="2" eb="4">
      <t>ホンチョウ</t>
    </rPh>
    <phoneticPr fontId="13"/>
  </si>
  <si>
    <t>はやぶさ</t>
  </si>
  <si>
    <t>小金井１SC</t>
    <rPh sb="0" eb="3">
      <t>コガネイ</t>
    </rPh>
    <phoneticPr fontId="13"/>
  </si>
  <si>
    <t>保谷本町</t>
    <rPh sb="0" eb="2">
      <t>ホウヤ</t>
    </rPh>
    <rPh sb="2" eb="4">
      <t>ホンチョウ</t>
    </rPh>
    <phoneticPr fontId="13"/>
  </si>
  <si>
    <t>FC HARAN</t>
  </si>
  <si>
    <t>西東京市健康広場</t>
    <rPh sb="0" eb="4">
      <t>ニシトウキョウシ</t>
    </rPh>
    <rPh sb="4" eb="6">
      <t>ケンコウ</t>
    </rPh>
    <rPh sb="6" eb="8">
      <t>ヒロバ</t>
    </rPh>
    <phoneticPr fontId="1"/>
  </si>
  <si>
    <t>碧山SC</t>
    <rPh sb="0" eb="1">
      <t>ヘキ</t>
    </rPh>
    <rPh sb="1" eb="2">
      <t>ザン</t>
    </rPh>
    <phoneticPr fontId="13"/>
  </si>
  <si>
    <t>西東京市より審判派遣</t>
    <rPh sb="0" eb="3">
      <t>ニシトウキョウ</t>
    </rPh>
    <rPh sb="3" eb="4">
      <t>シ</t>
    </rPh>
    <rPh sb="6" eb="8">
      <t>シンパン</t>
    </rPh>
    <rPh sb="8" eb="10">
      <t>ハケン</t>
    </rPh>
    <phoneticPr fontId="1"/>
  </si>
  <si>
    <t>内山B面</t>
    <rPh sb="0" eb="2">
      <t>ウチヤマ</t>
    </rPh>
    <rPh sb="3" eb="4">
      <t>メン</t>
    </rPh>
    <phoneticPr fontId="1"/>
  </si>
  <si>
    <t>TTK</t>
  </si>
  <si>
    <r>
      <t>・9：00開場
・各チーム車3台
・会場責任チーム（本部）：こみねFC
⇒Dグループの試合結果報告は「</t>
    </r>
    <r>
      <rPr>
        <b/>
        <sz val="11"/>
        <color rgb="FFFF0000"/>
        <rFont val="ＭＳ Ｐゴシック"/>
        <family val="3"/>
        <charset val="128"/>
        <scheme val="minor"/>
      </rPr>
      <t>HARANさん</t>
    </r>
    <r>
      <rPr>
        <sz val="11"/>
        <color theme="1"/>
        <rFont val="ＭＳ Ｐゴシック"/>
        <family val="2"/>
        <charset val="128"/>
        <scheme val="minor"/>
      </rPr>
      <t xml:space="preserve">」お願いします
</t>
    </r>
    <r>
      <rPr>
        <b/>
        <sz val="14"/>
        <color rgb="FFFF0000"/>
        <rFont val="ＭＳ Ｐゴシック"/>
        <family val="3"/>
        <charset val="128"/>
        <scheme val="minor"/>
      </rPr>
      <t>※他グループの試合の審判割当があります</t>
    </r>
    <rPh sb="5" eb="7">
      <t>カイジョウ</t>
    </rPh>
    <rPh sb="9" eb="10">
      <t>カク</t>
    </rPh>
    <rPh sb="13" eb="14">
      <t>クルマ</t>
    </rPh>
    <rPh sb="15" eb="16">
      <t>ダイ</t>
    </rPh>
    <rPh sb="19" eb="21">
      <t>カイジョウ</t>
    </rPh>
    <rPh sb="21" eb="23">
      <t>セキニン</t>
    </rPh>
    <rPh sb="27" eb="29">
      <t>ホンブ</t>
    </rPh>
    <rPh sb="44" eb="46">
      <t>シアイ</t>
    </rPh>
    <rPh sb="46" eb="48">
      <t>ケッカ</t>
    </rPh>
    <rPh sb="48" eb="50">
      <t>ホウコク</t>
    </rPh>
    <rPh sb="61" eb="62">
      <t>ネガ</t>
    </rPh>
    <rPh sb="75" eb="77">
      <t>シアイ</t>
    </rPh>
    <rPh sb="78" eb="80">
      <t>シンパン</t>
    </rPh>
    <rPh sb="80" eb="82">
      <t>ワリアテ</t>
    </rPh>
    <phoneticPr fontId="1"/>
  </si>
  <si>
    <t>HARAN</t>
  </si>
  <si>
    <t>リベルタ</t>
  </si>
  <si>
    <t>A組</t>
    <rPh sb="1" eb="2">
      <t>クミ</t>
    </rPh>
    <phoneticPr fontId="1"/>
  </si>
  <si>
    <t xml:space="preserve">・車は有料駐車場を利用ください
・会場責任チーム：小金井1SC
・グランドまでの行き方を添付「小金井公園グランド_アクセスマップ」でご確認ください。通行できないところがあります。
</t>
    <rPh sb="25" eb="28">
      <t>コガネイ</t>
    </rPh>
    <phoneticPr fontId="1"/>
  </si>
  <si>
    <t>碧山</t>
    <rPh sb="0" eb="1">
      <t>ヘキ</t>
    </rPh>
    <rPh sb="1" eb="2">
      <t>ザン</t>
    </rPh>
    <phoneticPr fontId="13"/>
  </si>
  <si>
    <t>碧山</t>
    <rPh sb="0" eb="1">
      <t>ヘキ</t>
    </rPh>
    <rPh sb="1" eb="2">
      <t>ヤマ</t>
    </rPh>
    <phoneticPr fontId="13"/>
  </si>
  <si>
    <t>南町G</t>
    <rPh sb="0" eb="1">
      <t>ミナミ</t>
    </rPh>
    <rPh sb="1" eb="2">
      <t>マチ</t>
    </rPh>
    <phoneticPr fontId="1"/>
  </si>
  <si>
    <t>南町G</t>
    <rPh sb="0" eb="1">
      <t>ミナミ</t>
    </rPh>
    <rPh sb="1" eb="2">
      <t>マチ</t>
    </rPh>
    <phoneticPr fontId="1"/>
  </si>
  <si>
    <t>いづみFC（変更）</t>
    <rPh sb="6" eb="8">
      <t>ヘンコウ</t>
    </rPh>
    <phoneticPr fontId="1"/>
  </si>
  <si>
    <r>
      <t>会場設営・・・</t>
    </r>
    <r>
      <rPr>
        <sz val="11"/>
        <color rgb="FFFF0000"/>
        <rFont val="ＭＳ Ｐゴシック"/>
        <family val="3"/>
        <charset val="128"/>
        <scheme val="minor"/>
      </rPr>
      <t>11：30～</t>
    </r>
    <r>
      <rPr>
        <sz val="11"/>
        <color theme="1"/>
        <rFont val="ＭＳ Ｐゴシック"/>
        <family val="2"/>
        <charset val="128"/>
        <scheme val="minor"/>
      </rPr>
      <t>富士見・いづみ・保谷東でお願いします。</t>
    </r>
    <rPh sb="0" eb="2">
      <t>カイジョウ</t>
    </rPh>
    <rPh sb="2" eb="4">
      <t>セツエイ</t>
    </rPh>
    <rPh sb="13" eb="16">
      <t>フジミ</t>
    </rPh>
    <rPh sb="21" eb="23">
      <t>ホウヤ</t>
    </rPh>
    <rPh sb="23" eb="24">
      <t>ヒガシ</t>
    </rPh>
    <rPh sb="26" eb="27">
      <t>ネガ</t>
    </rPh>
    <phoneticPr fontId="1"/>
  </si>
  <si>
    <t>12:30（変更）</t>
    <rPh sb="6" eb="8">
      <t>ヘンコウ</t>
    </rPh>
    <phoneticPr fontId="1"/>
  </si>
  <si>
    <t>小金井３K(変更）</t>
    <rPh sb="0" eb="3">
      <t>コガネイ</t>
    </rPh>
    <rPh sb="6" eb="8">
      <t>ヘンコウ</t>
    </rPh>
    <phoneticPr fontId="1"/>
  </si>
  <si>
    <t>いづみ（変更）</t>
    <rPh sb="4" eb="6">
      <t>ヘンコウ</t>
    </rPh>
    <phoneticPr fontId="1"/>
  </si>
  <si>
    <t>清瀬三中</t>
    <rPh sb="0" eb="2">
      <t>キヨセ</t>
    </rPh>
    <rPh sb="2" eb="3">
      <t>サン</t>
    </rPh>
    <rPh sb="3" eb="4">
      <t>チュウ</t>
    </rPh>
    <phoneticPr fontId="1"/>
  </si>
  <si>
    <t>１４；００</t>
    <phoneticPr fontId="1"/>
  </si>
  <si>
    <t>内山B</t>
    <rPh sb="0" eb="2">
      <t>ウチヤマ</t>
    </rPh>
    <phoneticPr fontId="1"/>
  </si>
  <si>
    <t>Nadeshiko</t>
    <phoneticPr fontId="1"/>
  </si>
  <si>
    <t>ドンキーコング</t>
    <phoneticPr fontId="1"/>
  </si>
  <si>
    <t>FC保谷</t>
  </si>
  <si>
    <t>清瀬市立第三中学校</t>
    <rPh sb="0" eb="4">
      <t>キヨセシリツ</t>
    </rPh>
    <rPh sb="4" eb="5">
      <t>ダイ</t>
    </rPh>
    <rPh sb="5" eb="6">
      <t>サン</t>
    </rPh>
    <rPh sb="6" eb="9">
      <t>チュウガッコウ</t>
    </rPh>
    <phoneticPr fontId="1"/>
  </si>
  <si>
    <t>開門：１２：００　車：各チーム　３台</t>
    <rPh sb="0" eb="2">
      <t>カイモン</t>
    </rPh>
    <rPh sb="9" eb="10">
      <t>クルマ</t>
    </rPh>
    <rPh sb="11" eb="12">
      <t>カク</t>
    </rPh>
    <rPh sb="17" eb="18">
      <t>ダイ</t>
    </rPh>
    <phoneticPr fontId="1"/>
  </si>
  <si>
    <t>内山グランドB</t>
    <rPh sb="0" eb="2">
      <t>ウチヤマ</t>
    </rPh>
    <phoneticPr fontId="1"/>
  </si>
  <si>
    <t>東久７小(不戦）</t>
    <rPh sb="0" eb="1">
      <t>ヒガシ</t>
    </rPh>
    <rPh sb="1" eb="2">
      <t>ク</t>
    </rPh>
    <rPh sb="3" eb="4">
      <t>ショウ</t>
    </rPh>
    <rPh sb="5" eb="7">
      <t>フセン</t>
    </rPh>
    <phoneticPr fontId="1"/>
  </si>
  <si>
    <r>
      <t>・9：00開場
・各チーム車3台
・会場責任チーム（本部）：STFC～清瀬FC
⇒Dグループの試合結果報告は「</t>
    </r>
    <r>
      <rPr>
        <b/>
        <sz val="11"/>
        <color rgb="FFFF0000"/>
        <rFont val="ＭＳ Ｐゴシック"/>
        <family val="3"/>
        <charset val="128"/>
        <scheme val="minor"/>
      </rPr>
      <t>清瀬イレブンさん</t>
    </r>
    <r>
      <rPr>
        <sz val="11"/>
        <color theme="1"/>
        <rFont val="ＭＳ Ｐゴシック"/>
        <family val="2"/>
        <charset val="128"/>
        <scheme val="minor"/>
      </rPr>
      <t xml:space="preserve">」お願いします
</t>
    </r>
    <r>
      <rPr>
        <sz val="14"/>
        <color rgb="FFFF0000"/>
        <rFont val="ＭＳ Ｐゴシック"/>
        <family val="3"/>
        <charset val="128"/>
        <scheme val="minor"/>
      </rPr>
      <t>※5試合目（FC HARAN vs はやぶさFC）は6/18の第一試合に変更</t>
    </r>
    <rPh sb="66" eb="67">
      <t>ネガ</t>
    </rPh>
    <rPh sb="75" eb="77">
      <t>シアイ</t>
    </rPh>
    <rPh sb="77" eb="78">
      <t>メ</t>
    </rPh>
    <rPh sb="104" eb="106">
      <t>ダイイチ</t>
    </rPh>
    <rPh sb="106" eb="108">
      <t>シアイ</t>
    </rPh>
    <rPh sb="109" eb="111">
      <t>ヘンコウ</t>
    </rPh>
    <phoneticPr fontId="1"/>
  </si>
  <si>
    <r>
      <rPr>
        <strike/>
        <sz val="11"/>
        <color theme="1"/>
        <rFont val="ＭＳ Ｐゴシック"/>
        <family val="3"/>
        <charset val="128"/>
        <scheme val="minor"/>
      </rPr>
      <t>・グランド利用可能時間　12:00-15:00</t>
    </r>
    <r>
      <rPr>
        <sz val="11"/>
        <color theme="1"/>
        <rFont val="ＭＳ Ｐゴシック"/>
        <family val="2"/>
        <charset val="128"/>
        <scheme val="minor"/>
      </rPr>
      <t xml:space="preserve">
</t>
    </r>
    <r>
      <rPr>
        <sz val="14"/>
        <color rgb="FFFF0000"/>
        <rFont val="ＭＳ Ｐゴシック"/>
        <family val="3"/>
        <charset val="128"/>
        <scheme val="minor"/>
      </rPr>
      <t>※6/11に変更</t>
    </r>
    <rPh sb="5" eb="7">
      <t>リヨウ</t>
    </rPh>
    <rPh sb="7" eb="9">
      <t>カノウ</t>
    </rPh>
    <rPh sb="9" eb="11">
      <t>ジカン</t>
    </rPh>
    <rPh sb="30" eb="32">
      <t>ヘンコウ</t>
    </rPh>
    <phoneticPr fontId="1"/>
  </si>
  <si>
    <t>当該チーム</t>
    <rPh sb="0" eb="2">
      <t>トウガイ</t>
    </rPh>
    <phoneticPr fontId="13"/>
  </si>
  <si>
    <t>Plaisir</t>
    <phoneticPr fontId="1"/>
  </si>
  <si>
    <t>グループ</t>
    <phoneticPr fontId="1"/>
  </si>
  <si>
    <t>ロケッツ</t>
    <phoneticPr fontId="1"/>
  </si>
  <si>
    <t>東久７小</t>
    <phoneticPr fontId="1"/>
  </si>
  <si>
    <t>学大</t>
    <phoneticPr fontId="1"/>
  </si>
  <si>
    <t>１３：００</t>
    <phoneticPr fontId="1"/>
  </si>
  <si>
    <t>１６：００</t>
    <phoneticPr fontId="1"/>
  </si>
  <si>
    <t>%</t>
    <phoneticPr fontId="2"/>
  </si>
  <si>
    <t xml:space="preserve">・13:00開場(グランド利用可能時間　13:00-17:00)
・各チーム車2台まで
・SRさんは14:30から参加
・会場責任チーム：エスアール
</t>
    <rPh sb="6" eb="8">
      <t>カイジョウ</t>
    </rPh>
    <rPh sb="57" eb="59">
      <t>サンカ</t>
    </rPh>
    <rPh sb="61" eb="63">
      <t>カイジョウ</t>
    </rPh>
    <rPh sb="63" eb="65">
      <t>セキニン</t>
    </rPh>
    <phoneticPr fontId="1"/>
  </si>
  <si>
    <t>こみねFC</t>
    <phoneticPr fontId="1"/>
  </si>
  <si>
    <t>向台SC</t>
    <rPh sb="0" eb="1">
      <t>ムコ</t>
    </rPh>
    <rPh sb="1" eb="2">
      <t>ダイ</t>
    </rPh>
    <phoneticPr fontId="1"/>
  </si>
  <si>
    <t>三井のリハウス　東京都U-12サッカー</t>
    <phoneticPr fontId="1"/>
  </si>
  <si>
    <t>グループ</t>
    <phoneticPr fontId="1"/>
  </si>
  <si>
    <t>Refino</t>
    <phoneticPr fontId="1"/>
  </si>
  <si>
    <t>清瀬内山C</t>
    <phoneticPr fontId="1"/>
  </si>
  <si>
    <t>S.T.FC</t>
    <phoneticPr fontId="1"/>
  </si>
  <si>
    <t>クリストロア</t>
    <phoneticPr fontId="1"/>
  </si>
  <si>
    <t>東京都</t>
    <rPh sb="0" eb="2">
      <t>トウキョウ</t>
    </rPh>
    <rPh sb="2" eb="3">
      <t>ト</t>
    </rPh>
    <phoneticPr fontId="1"/>
  </si>
  <si>
    <t>グループ日程にてご確認ください。</t>
    <rPh sb="4" eb="6">
      <t>ニッテイ</t>
    </rPh>
    <rPh sb="9" eb="11">
      <t>カクニン</t>
    </rPh>
    <phoneticPr fontId="1"/>
  </si>
  <si>
    <t>結果報告チーム　　　　　　　　　　　　　　　　　　　　　　　　　　FC保谷</t>
    <rPh sb="0" eb="2">
      <t>ケッカ</t>
    </rPh>
    <rPh sb="2" eb="4">
      <t>ホウコク</t>
    </rPh>
    <rPh sb="35" eb="37">
      <t>ホウヤ</t>
    </rPh>
    <phoneticPr fontId="1"/>
  </si>
  <si>
    <t xml:space="preserve">・11:30開場
・各チーム車2台まで
・会場責任チーム：ひばりSC
</t>
    <phoneticPr fontId="1"/>
  </si>
  <si>
    <t>Plaisir</t>
    <phoneticPr fontId="1"/>
  </si>
  <si>
    <t>ロケッツ</t>
    <phoneticPr fontId="1"/>
  </si>
  <si>
    <t>ドンキーコング</t>
    <phoneticPr fontId="1"/>
  </si>
  <si>
    <t>ロケッツ</t>
    <phoneticPr fontId="1"/>
  </si>
  <si>
    <t>ドンキーコング</t>
    <phoneticPr fontId="1"/>
  </si>
  <si>
    <t>ロケッツ</t>
    <phoneticPr fontId="1"/>
  </si>
  <si>
    <t>ロケッツ</t>
    <phoneticPr fontId="1"/>
  </si>
  <si>
    <t>ドンキーコング</t>
    <phoneticPr fontId="1"/>
  </si>
  <si>
    <t>Nadeshiko</t>
    <phoneticPr fontId="1"/>
  </si>
  <si>
    <t>Nadeshiko</t>
    <phoneticPr fontId="1"/>
  </si>
  <si>
    <t>ロケッツ</t>
    <phoneticPr fontId="1"/>
  </si>
  <si>
    <t>Plaisir</t>
    <phoneticPr fontId="1"/>
  </si>
  <si>
    <t>Plaisir</t>
    <phoneticPr fontId="1"/>
  </si>
  <si>
    <t>Nadeshiko</t>
    <phoneticPr fontId="1"/>
  </si>
  <si>
    <t>Nadeshiko</t>
    <phoneticPr fontId="1"/>
  </si>
  <si>
    <t>Plaisir</t>
    <phoneticPr fontId="1"/>
  </si>
  <si>
    <t>ドンキーコング</t>
    <phoneticPr fontId="1"/>
  </si>
  <si>
    <t>ドンキーコング</t>
    <phoneticPr fontId="1"/>
  </si>
  <si>
    <t>ロケッツ</t>
    <phoneticPr fontId="1"/>
  </si>
  <si>
    <t>Plaisir</t>
    <phoneticPr fontId="1"/>
  </si>
  <si>
    <t>ロケッツ</t>
    <phoneticPr fontId="1"/>
  </si>
  <si>
    <t>VS</t>
    <phoneticPr fontId="1"/>
  </si>
  <si>
    <t>ドンキーコング</t>
    <phoneticPr fontId="1"/>
  </si>
  <si>
    <t>VS</t>
    <phoneticPr fontId="1"/>
  </si>
  <si>
    <t>VS</t>
    <phoneticPr fontId="1"/>
  </si>
  <si>
    <t>VS</t>
    <phoneticPr fontId="1"/>
  </si>
  <si>
    <t>Nadeshiko</t>
    <phoneticPr fontId="1"/>
  </si>
  <si>
    <t>VS</t>
    <phoneticPr fontId="1"/>
  </si>
  <si>
    <t>VS</t>
    <phoneticPr fontId="1"/>
  </si>
  <si>
    <t>VS</t>
    <phoneticPr fontId="1"/>
  </si>
  <si>
    <t>Nadeshiko</t>
    <phoneticPr fontId="1"/>
  </si>
  <si>
    <t>Plaisir</t>
    <phoneticPr fontId="1"/>
  </si>
  <si>
    <t>Nadeshiko</t>
    <phoneticPr fontId="1"/>
  </si>
  <si>
    <t>ドンキーコング</t>
    <phoneticPr fontId="1"/>
  </si>
  <si>
    <t>VS</t>
    <phoneticPr fontId="1"/>
  </si>
  <si>
    <t>Plaisir</t>
    <phoneticPr fontId="1"/>
  </si>
  <si>
    <t>VALIANT</t>
    <phoneticPr fontId="1"/>
  </si>
  <si>
    <t>Aブロック</t>
    <phoneticPr fontId="1"/>
  </si>
  <si>
    <t>Nadeshiko</t>
    <phoneticPr fontId="1"/>
  </si>
  <si>
    <t>Plaisir</t>
    <phoneticPr fontId="1"/>
  </si>
  <si>
    <t>ドンキーコング</t>
    <phoneticPr fontId="1"/>
  </si>
  <si>
    <t>清瀬市立第三中学校</t>
    <rPh sb="0" eb="4">
      <t>キヨセシリツ</t>
    </rPh>
    <rPh sb="4" eb="6">
      <t>ダイサン</t>
    </rPh>
    <rPh sb="6" eb="9">
      <t>チュウガッコウ</t>
    </rPh>
    <phoneticPr fontId="1"/>
  </si>
  <si>
    <t>リベルタ</t>
    <phoneticPr fontId="1"/>
  </si>
  <si>
    <t>はやぶさFC</t>
    <phoneticPr fontId="1"/>
  </si>
  <si>
    <t>FC HARAN</t>
    <phoneticPr fontId="1"/>
  </si>
  <si>
    <t>ひばりアム</t>
    <phoneticPr fontId="1"/>
  </si>
  <si>
    <t>西東京市中原小</t>
    <phoneticPr fontId="1"/>
  </si>
  <si>
    <t>ヨーケン</t>
    <phoneticPr fontId="1"/>
  </si>
  <si>
    <t>ｖｓ</t>
    <phoneticPr fontId="2"/>
  </si>
  <si>
    <t>こみね</t>
    <phoneticPr fontId="1"/>
  </si>
  <si>
    <t>ドンキーコング</t>
    <phoneticPr fontId="1"/>
  </si>
  <si>
    <t>ｖｓ</t>
    <phoneticPr fontId="2"/>
  </si>
  <si>
    <t>はやぶさ</t>
    <phoneticPr fontId="1"/>
  </si>
  <si>
    <t>ウインズ</t>
    <phoneticPr fontId="1"/>
  </si>
  <si>
    <t>ｖｓ</t>
    <phoneticPr fontId="2"/>
  </si>
  <si>
    <t>こみねFC</t>
    <phoneticPr fontId="1"/>
  </si>
  <si>
    <t>Plaisir</t>
    <phoneticPr fontId="1"/>
  </si>
  <si>
    <t>ドンキーコング</t>
    <phoneticPr fontId="1"/>
  </si>
  <si>
    <t>ｖｓ</t>
    <phoneticPr fontId="2"/>
  </si>
  <si>
    <t>VALIANT</t>
    <phoneticPr fontId="1"/>
  </si>
  <si>
    <t>クリストロア</t>
    <phoneticPr fontId="1"/>
  </si>
  <si>
    <t>クリストロア</t>
    <phoneticPr fontId="1"/>
  </si>
  <si>
    <t>VALIANT</t>
    <phoneticPr fontId="1"/>
  </si>
  <si>
    <t>STFC</t>
    <phoneticPr fontId="1"/>
  </si>
  <si>
    <t>ｖｓ</t>
    <phoneticPr fontId="2"/>
  </si>
  <si>
    <t>Refino</t>
    <phoneticPr fontId="1"/>
  </si>
  <si>
    <t>STFC</t>
    <phoneticPr fontId="1"/>
  </si>
  <si>
    <t>フリッパーズ</t>
    <phoneticPr fontId="1"/>
  </si>
  <si>
    <t>いづみ</t>
    <phoneticPr fontId="1"/>
  </si>
  <si>
    <t>ｖｓ</t>
    <phoneticPr fontId="2"/>
  </si>
  <si>
    <t>VALIANT</t>
    <phoneticPr fontId="1"/>
  </si>
  <si>
    <t>TTK</t>
    <phoneticPr fontId="1"/>
  </si>
  <si>
    <t>こみねFC</t>
    <phoneticPr fontId="1"/>
  </si>
  <si>
    <t>クリストロア</t>
    <phoneticPr fontId="2"/>
  </si>
  <si>
    <t>Refino</t>
    <phoneticPr fontId="1"/>
  </si>
  <si>
    <t>ウインズ</t>
    <phoneticPr fontId="2"/>
  </si>
  <si>
    <t>クリストロア</t>
    <phoneticPr fontId="1"/>
  </si>
  <si>
    <t>ｖｓ</t>
    <phoneticPr fontId="2"/>
  </si>
  <si>
    <t>VALIANT</t>
    <phoneticPr fontId="2"/>
  </si>
  <si>
    <t>ヨーケン</t>
    <phoneticPr fontId="2"/>
  </si>
  <si>
    <t>こみねFC</t>
    <phoneticPr fontId="2"/>
  </si>
  <si>
    <t>Refino</t>
    <phoneticPr fontId="1"/>
  </si>
  <si>
    <t>クリストロア</t>
    <phoneticPr fontId="1"/>
  </si>
  <si>
    <t>STFC</t>
    <phoneticPr fontId="1"/>
  </si>
  <si>
    <t>こみねFC</t>
    <phoneticPr fontId="1"/>
  </si>
  <si>
    <t>STFC</t>
    <phoneticPr fontId="1"/>
  </si>
  <si>
    <t>こみね</t>
    <phoneticPr fontId="1"/>
  </si>
  <si>
    <t>ヨーケン</t>
    <phoneticPr fontId="1"/>
  </si>
  <si>
    <t>クリストロア</t>
    <phoneticPr fontId="2"/>
  </si>
  <si>
    <t>ｖｓ</t>
    <phoneticPr fontId="2"/>
  </si>
  <si>
    <t>VALIANT</t>
    <phoneticPr fontId="2"/>
  </si>
  <si>
    <t>こみねFC</t>
    <phoneticPr fontId="1"/>
  </si>
  <si>
    <t>ウインズ</t>
    <phoneticPr fontId="2"/>
  </si>
  <si>
    <t>VALIANT</t>
    <phoneticPr fontId="2"/>
  </si>
  <si>
    <t>クリストロア</t>
    <phoneticPr fontId="2"/>
  </si>
  <si>
    <t>クリストロア</t>
    <phoneticPr fontId="2"/>
  </si>
  <si>
    <t>こみねFC</t>
    <phoneticPr fontId="2"/>
  </si>
  <si>
    <t>ｖｓ</t>
    <phoneticPr fontId="2"/>
  </si>
  <si>
    <t>ウインズ</t>
    <phoneticPr fontId="2"/>
  </si>
  <si>
    <t>VALIANT</t>
    <phoneticPr fontId="2"/>
  </si>
  <si>
    <t>STFC</t>
    <phoneticPr fontId="2"/>
  </si>
  <si>
    <t>ヨーケン</t>
    <phoneticPr fontId="2"/>
  </si>
  <si>
    <t>STFC</t>
    <phoneticPr fontId="2"/>
  </si>
  <si>
    <t>Refino</t>
    <phoneticPr fontId="2"/>
  </si>
  <si>
    <t>ウインズ</t>
    <phoneticPr fontId="2"/>
  </si>
  <si>
    <t>Refino</t>
    <phoneticPr fontId="2"/>
  </si>
  <si>
    <t>ヨーケン</t>
    <phoneticPr fontId="2"/>
  </si>
  <si>
    <t>ヨーケン</t>
    <phoneticPr fontId="1"/>
  </si>
  <si>
    <t>STFC</t>
    <phoneticPr fontId="2"/>
  </si>
  <si>
    <t>ヨーケン</t>
    <phoneticPr fontId="1"/>
  </si>
  <si>
    <t>クリストロア</t>
    <phoneticPr fontId="2"/>
  </si>
  <si>
    <t>こみねFC</t>
    <phoneticPr fontId="2"/>
  </si>
  <si>
    <t>ヨーケン</t>
    <phoneticPr fontId="2"/>
  </si>
  <si>
    <t>Refino</t>
    <phoneticPr fontId="2"/>
  </si>
  <si>
    <t>STFC</t>
    <phoneticPr fontId="2"/>
  </si>
  <si>
    <t>清瀬３中</t>
    <rPh sb="0" eb="2">
      <t>キヨセ</t>
    </rPh>
    <rPh sb="3" eb="4">
      <t>チュウ</t>
    </rPh>
    <phoneticPr fontId="1"/>
  </si>
  <si>
    <t>VS</t>
    <phoneticPr fontId="1"/>
  </si>
  <si>
    <t>東久留米市第五小</t>
    <phoneticPr fontId="1"/>
  </si>
  <si>
    <t>ひばりSC</t>
    <phoneticPr fontId="1"/>
  </si>
  <si>
    <t xml:space="preserve">・11:30開場
・各チーム車2台まで
・会場責任チーム：ひばりSC
</t>
    <phoneticPr fontId="1"/>
  </si>
  <si>
    <t>ひばりSC</t>
    <phoneticPr fontId="1"/>
  </si>
  <si>
    <t xml:space="preserve">・9:00開場
・車は有料駐車場を利用ください
・会場責任チーム：はやぶさFC
・グランドまでの行き方を添付「小金井公園グランド_アクセスマップ」でご確認ください。通行できないところがあります。
</t>
    <phoneticPr fontId="1"/>
  </si>
  <si>
    <t>ひばりアム</t>
    <phoneticPr fontId="1"/>
  </si>
  <si>
    <t>エスアール</t>
    <phoneticPr fontId="1"/>
  </si>
  <si>
    <t>清瀬市立第六小</t>
    <phoneticPr fontId="1"/>
  </si>
  <si>
    <t xml:space="preserve">・8:20開場
・各チーム車3台まで
・会場責任チーム：清瀬イレブン
</t>
    <phoneticPr fontId="1"/>
  </si>
  <si>
    <t>はやぶさ
／1SC</t>
    <phoneticPr fontId="1"/>
  </si>
  <si>
    <t xml:space="preserve">・9:00開場
・市外の各チーム車1台まで（市内チームはなし）
⇒もしかしたら2台OKかもしれませんが、止められない場合はコインパーキングを利用してください。
⇒東側の駐車場を利用してください。北側のテニスコート横の駐車場は利用できませんのでご注意ください。
・会場責任チーム：はやぶさ、1SC
</t>
    <phoneticPr fontId="1"/>
  </si>
  <si>
    <t>1SC</t>
    <phoneticPr fontId="1"/>
  </si>
  <si>
    <t xml:space="preserve">・13:00開場
・市外の各チーム車2台まで（市内チームはなし）
⇒東側の駐車場を利用してください。北側のテニスコート横の駐車場は利用できませんのでご注意ください。
・会場責任チーム：1SC
</t>
    <phoneticPr fontId="1"/>
  </si>
  <si>
    <t>はやぶさ
／1SC</t>
    <phoneticPr fontId="1"/>
  </si>
  <si>
    <t>ＶＳ</t>
    <phoneticPr fontId="1"/>
  </si>
  <si>
    <t>Aグループ</t>
    <phoneticPr fontId="1"/>
  </si>
  <si>
    <t>STFC</t>
    <phoneticPr fontId="1"/>
  </si>
  <si>
    <t>清瀬FC</t>
    <phoneticPr fontId="1"/>
  </si>
  <si>
    <t>東久留米市第五小</t>
    <phoneticPr fontId="1"/>
  </si>
  <si>
    <t>ひばりSC</t>
    <phoneticPr fontId="1"/>
  </si>
  <si>
    <t>小金井公園グランド</t>
    <phoneticPr fontId="1"/>
  </si>
  <si>
    <t>1SC</t>
    <phoneticPr fontId="1"/>
  </si>
  <si>
    <t>Aグループ</t>
    <phoneticPr fontId="1"/>
  </si>
  <si>
    <t>碧山ＳＣ</t>
    <phoneticPr fontId="1"/>
  </si>
  <si>
    <t>西東京市中原小</t>
    <phoneticPr fontId="1"/>
  </si>
  <si>
    <t>エスアール</t>
    <phoneticPr fontId="1"/>
  </si>
  <si>
    <t xml:space="preserve">・13:00開場
・各チーム車1台まで
・会場責任チーム：エスアール
</t>
    <phoneticPr fontId="1"/>
  </si>
  <si>
    <t>フレンドリー</t>
    <phoneticPr fontId="1"/>
  </si>
  <si>
    <t>ひばりアム</t>
    <phoneticPr fontId="1"/>
  </si>
  <si>
    <t>エスアール</t>
    <phoneticPr fontId="1"/>
  </si>
  <si>
    <t>FCリベルタ</t>
    <phoneticPr fontId="1"/>
  </si>
  <si>
    <t>清瀬イレブン</t>
    <phoneticPr fontId="1"/>
  </si>
  <si>
    <t>FCリベルタ</t>
    <phoneticPr fontId="1"/>
  </si>
  <si>
    <t>Aグループ</t>
    <phoneticPr fontId="1"/>
  </si>
  <si>
    <r>
      <t>・7：00開場
・各チーム車3台
・会場責任チーム（本部）：清瀬FC～ヨーケンFC
⇒Dグループの試合結果報告は「</t>
    </r>
    <r>
      <rPr>
        <b/>
        <sz val="11"/>
        <color rgb="FFFF0000"/>
        <rFont val="ＭＳ Ｐゴシック"/>
        <family val="3"/>
        <charset val="128"/>
        <scheme val="minor"/>
      </rPr>
      <t>清瀬イレブンさん</t>
    </r>
    <r>
      <rPr>
        <sz val="11"/>
        <color theme="1"/>
        <rFont val="ＭＳ Ｐゴシック"/>
        <family val="2"/>
        <charset val="128"/>
        <scheme val="minor"/>
      </rPr>
      <t xml:space="preserve">」お願いします
</t>
    </r>
    <r>
      <rPr>
        <b/>
        <sz val="14"/>
        <color rgb="FFFF0000"/>
        <rFont val="ＭＳ Ｐゴシック"/>
        <family val="3"/>
        <charset val="128"/>
        <scheme val="minor"/>
      </rPr>
      <t>※他グループの試合の審判割当があります</t>
    </r>
    <phoneticPr fontId="1"/>
  </si>
  <si>
    <t>こみねFC</t>
  </si>
  <si>
    <t>ウインズ</t>
  </si>
  <si>
    <t>FCリベルタ</t>
    <phoneticPr fontId="1"/>
  </si>
  <si>
    <t>エスアール</t>
    <phoneticPr fontId="1"/>
  </si>
  <si>
    <t>西東京市中原小</t>
    <phoneticPr fontId="1"/>
  </si>
  <si>
    <t>TTK.SC</t>
    <phoneticPr fontId="1"/>
  </si>
  <si>
    <t>ひばりSC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</si>
</sst>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d;@"/>
    <numFmt numFmtId="177" formatCode="[$-411]ggge&quot;年&quot;m&quot;月&quot;d&quot;日&quot;;@"/>
    <numFmt numFmtId="178" formatCode="m&quot;月&quot;d&quot;日&quot;;@"/>
    <numFmt numFmtId="179" formatCode="h:mm;@"/>
    <numFmt numFmtId="180" formatCode="0_);[Red]\(0\)"/>
  </numFmts>
  <fonts count="4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14"/>
      <name val="ＭＳ Ｐ明朝"/>
      <family val="1"/>
      <charset val="128"/>
    </font>
    <font>
      <sz val="11"/>
      <color theme="0"/>
      <name val="ＭＳ Ｐ明朝"/>
      <family val="1"/>
      <charset val="128"/>
    </font>
    <font>
      <sz val="10"/>
      <name val="ＭＳ Ｐ明朝"/>
      <family val="1"/>
      <charset val="128"/>
    </font>
    <font>
      <sz val="8"/>
      <name val="ＭＳ Ｐ明朝"/>
      <family val="1"/>
      <charset val="128"/>
    </font>
    <font>
      <sz val="11"/>
      <color indexed="9"/>
      <name val="ＭＳ Ｐ明朝"/>
      <family val="1"/>
      <charset val="128"/>
    </font>
    <font>
      <b/>
      <sz val="20"/>
      <name val="ＭＳ Ｐ明朝"/>
      <family val="1"/>
      <charset val="128"/>
    </font>
    <font>
      <sz val="11"/>
      <color rgb="FFFF0000"/>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b/>
      <sz val="11"/>
      <color theme="4"/>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11"/>
      <name val="ＭＳ Ｐゴシック"/>
      <family val="3"/>
      <charset val="128"/>
    </font>
    <font>
      <sz val="10"/>
      <name val="ＭＳ Ｐ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b/>
      <sz val="20"/>
      <color theme="1"/>
      <name val="ＭＳ Ｐゴシック"/>
      <family val="3"/>
      <charset val="128"/>
      <scheme val="minor"/>
    </font>
    <font>
      <b/>
      <sz val="14"/>
      <name val="ＭＳ Ｐゴシック"/>
      <family val="3"/>
      <charset val="128"/>
      <scheme val="minor"/>
    </font>
    <font>
      <sz val="10"/>
      <name val="ＭＳ Ｐゴシック"/>
      <family val="2"/>
      <charset val="128"/>
      <scheme val="minor"/>
    </font>
    <font>
      <sz val="10"/>
      <name val="Tahoma"/>
      <family val="2"/>
    </font>
    <font>
      <sz val="10"/>
      <name val="ＭＳ Ｐゴシック"/>
      <family val="3"/>
      <charset val="128"/>
      <scheme val="minor"/>
    </font>
    <font>
      <sz val="16"/>
      <color rgb="FFFF0000"/>
      <name val="ＭＳ Ｐゴシック"/>
      <family val="3"/>
      <charset val="128"/>
      <scheme val="minor"/>
    </font>
    <font>
      <b/>
      <sz val="14"/>
      <color rgb="FFFF0000"/>
      <name val="ＭＳ Ｐゴシック"/>
      <family val="3"/>
      <charset val="128"/>
      <scheme val="minor"/>
    </font>
    <font>
      <sz val="14"/>
      <color rgb="FFFF0000"/>
      <name val="ＭＳ Ｐゴシック"/>
      <family val="3"/>
      <charset val="128"/>
      <scheme val="minor"/>
    </font>
    <font>
      <strike/>
      <sz val="11"/>
      <color theme="1"/>
      <name val="ＭＳ Ｐゴシック"/>
      <family val="2"/>
      <charset val="128"/>
      <scheme val="minor"/>
    </font>
    <font>
      <strike/>
      <sz val="11"/>
      <color theme="1"/>
      <name val="ＭＳ Ｐゴシック"/>
      <family val="3"/>
      <charset val="128"/>
      <scheme val="minor"/>
    </font>
    <font>
      <sz val="11"/>
      <color theme="1"/>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bgColor indexed="64"/>
      </patternFill>
    </fill>
    <fill>
      <patternFill patternType="solid">
        <fgColor rgb="FF0070C0"/>
        <bgColor indexed="64"/>
      </patternFill>
    </fill>
    <fill>
      <patternFill patternType="solid">
        <fgColor rgb="FFFFC000"/>
        <bgColor indexed="64"/>
      </patternFill>
    </fill>
    <fill>
      <patternFill patternType="solid">
        <fgColor theme="9" tint="0.39997558519241921"/>
        <bgColor indexed="64"/>
      </patternFill>
    </fill>
  </fills>
  <borders count="9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hair">
        <color indexed="64"/>
      </left>
      <right style="thin">
        <color indexed="64"/>
      </right>
      <top/>
      <bottom/>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left style="hair">
        <color indexed="64"/>
      </left>
      <right style="thin">
        <color indexed="64"/>
      </right>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medium">
        <color indexed="64"/>
      </top>
      <bottom style="thin">
        <color indexed="64"/>
      </bottom>
      <diagonal/>
    </border>
    <border>
      <left style="thin">
        <color auto="1"/>
      </left>
      <right style="medium">
        <color indexed="64"/>
      </right>
      <top style="thin">
        <color indexed="64"/>
      </top>
      <bottom style="thin">
        <color indexed="64"/>
      </bottom>
      <diagonal/>
    </border>
    <border>
      <left style="thin">
        <color auto="1"/>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bottom/>
      <diagonal/>
    </border>
    <border>
      <left/>
      <right style="medium">
        <color indexed="64"/>
      </right>
      <top style="thin">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medium">
        <color indexed="64"/>
      </top>
      <bottom/>
      <diagonal/>
    </border>
    <border>
      <left/>
      <right style="medium">
        <color auto="1"/>
      </right>
      <top style="medium">
        <color indexed="64"/>
      </top>
      <bottom/>
      <diagonal/>
    </border>
    <border>
      <left/>
      <right style="medium">
        <color auto="1"/>
      </right>
      <top/>
      <bottom/>
      <diagonal/>
    </border>
    <border>
      <left style="thin">
        <color auto="1"/>
      </left>
      <right/>
      <top/>
      <bottom style="medium">
        <color indexed="64"/>
      </bottom>
      <diagonal/>
    </border>
    <border>
      <left/>
      <right style="medium">
        <color auto="1"/>
      </right>
      <top/>
      <bottom style="medium">
        <color indexed="64"/>
      </bottom>
      <diagonal/>
    </border>
    <border>
      <left/>
      <right/>
      <top style="thin">
        <color auto="1"/>
      </top>
      <bottom style="thin">
        <color auto="1"/>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indexed="64"/>
      </top>
      <bottom/>
      <diagonal/>
    </border>
    <border>
      <left style="medium">
        <color indexed="64"/>
      </left>
      <right style="thin">
        <color auto="1"/>
      </right>
      <top style="medium">
        <color indexed="64"/>
      </top>
      <bottom style="thin">
        <color auto="1"/>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auto="1"/>
      </bottom>
      <diagonal/>
    </border>
    <border>
      <left style="thin">
        <color auto="1"/>
      </left>
      <right style="medium">
        <color indexed="64"/>
      </right>
      <top/>
      <bottom style="thin">
        <color indexed="64"/>
      </bottom>
      <diagonal/>
    </border>
    <border>
      <left style="thin">
        <color indexed="64"/>
      </left>
      <right style="thin">
        <color indexed="64"/>
      </right>
      <top/>
      <bottom style="thick">
        <color indexed="64"/>
      </bottom>
      <diagonal/>
    </border>
    <border>
      <left style="thin">
        <color auto="1"/>
      </left>
      <right style="thin">
        <color auto="1"/>
      </right>
      <top style="thin">
        <color auto="1"/>
      </top>
      <bottom style="thick">
        <color indexed="64"/>
      </bottom>
      <diagonal/>
    </border>
    <border>
      <left style="thin">
        <color auto="1"/>
      </left>
      <right/>
      <top/>
      <bottom style="thick">
        <color indexed="64"/>
      </bottom>
      <diagonal/>
    </border>
    <border>
      <left/>
      <right style="medium">
        <color indexed="64"/>
      </right>
      <top/>
      <bottom style="thick">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style="thin">
        <color auto="1"/>
      </right>
      <top style="thin">
        <color auto="1"/>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diagonalDown="1">
      <left style="thin">
        <color auto="1"/>
      </left>
      <right style="thin">
        <color auto="1"/>
      </right>
      <top style="medium">
        <color indexed="64"/>
      </top>
      <bottom/>
      <diagonal style="thin">
        <color auto="1"/>
      </diagonal>
    </border>
    <border diagonalDown="1">
      <left style="thin">
        <color indexed="64"/>
      </left>
      <right style="thin">
        <color indexed="64"/>
      </right>
      <top style="medium">
        <color indexed="64"/>
      </top>
      <bottom style="thin">
        <color indexed="64"/>
      </bottom>
      <diagonal style="thin">
        <color auto="1"/>
      </diagonal>
    </border>
    <border diagonalDown="1">
      <left style="thin">
        <color auto="1"/>
      </left>
      <right/>
      <top style="medium">
        <color indexed="64"/>
      </top>
      <bottom/>
      <diagonal style="thin">
        <color auto="1"/>
      </diagonal>
    </border>
    <border diagonalDown="1">
      <left/>
      <right style="medium">
        <color auto="1"/>
      </right>
      <top style="medium">
        <color indexed="64"/>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top/>
      <bottom/>
      <diagonal style="thin">
        <color auto="1"/>
      </diagonal>
    </border>
    <border diagonalDown="1">
      <left/>
      <right style="medium">
        <color auto="1"/>
      </right>
      <top/>
      <bottom/>
      <diagonal style="thin">
        <color auto="1"/>
      </diagonal>
    </border>
    <border diagonalDown="1">
      <left style="thin">
        <color auto="1"/>
      </left>
      <right style="thin">
        <color auto="1"/>
      </right>
      <top style="thin">
        <color auto="1"/>
      </top>
      <bottom style="thin">
        <color indexed="64"/>
      </bottom>
      <diagonal style="thin">
        <color auto="1"/>
      </diagonal>
    </border>
    <border diagonalDown="1">
      <left style="thin">
        <color auto="1"/>
      </left>
      <right style="thin">
        <color auto="1"/>
      </right>
      <top/>
      <bottom style="medium">
        <color indexed="64"/>
      </bottom>
      <diagonal style="thin">
        <color auto="1"/>
      </diagonal>
    </border>
    <border diagonalDown="1">
      <left style="thin">
        <color indexed="64"/>
      </left>
      <right style="thin">
        <color indexed="64"/>
      </right>
      <top style="thin">
        <color indexed="64"/>
      </top>
      <bottom style="medium">
        <color indexed="64"/>
      </bottom>
      <diagonal style="thin">
        <color auto="1"/>
      </diagonal>
    </border>
    <border diagonalDown="1">
      <left style="thin">
        <color auto="1"/>
      </left>
      <right/>
      <top/>
      <bottom style="medium">
        <color indexed="64"/>
      </bottom>
      <diagonal style="thin">
        <color auto="1"/>
      </diagonal>
    </border>
    <border diagonalDown="1">
      <left/>
      <right style="medium">
        <color auto="1"/>
      </right>
      <top/>
      <bottom style="medium">
        <color indexed="64"/>
      </bottom>
      <diagonal style="thin">
        <color auto="1"/>
      </diagonal>
    </border>
    <border>
      <left style="thin">
        <color auto="1"/>
      </left>
      <right/>
      <top style="thick">
        <color indexed="64"/>
      </top>
      <bottom/>
      <diagonal/>
    </border>
    <border>
      <left/>
      <right style="medium">
        <color auto="1"/>
      </right>
      <top style="thick">
        <color indexed="64"/>
      </top>
      <bottom/>
      <diagonal/>
    </border>
    <border>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s>
  <cellStyleXfs count="2">
    <xf numFmtId="0" fontId="0" fillId="0" borderId="0">
      <alignment vertical="center"/>
    </xf>
    <xf numFmtId="0" fontId="20" fillId="0" borderId="0">
      <alignment vertical="center"/>
    </xf>
  </cellStyleXfs>
  <cellXfs count="77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177" fontId="7" fillId="0" borderId="0" xfId="0" applyNumberFormat="1" applyFont="1" applyAlignment="1"/>
    <xf numFmtId="0" fontId="5" fillId="0" borderId="0" xfId="0" applyFont="1" applyAlignment="1">
      <alignment vertical="center"/>
    </xf>
    <xf numFmtId="0" fontId="4" fillId="0" borderId="0" xfId="0" applyFont="1" applyAlignment="1">
      <alignment vertical="center"/>
    </xf>
    <xf numFmtId="0" fontId="8"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7" xfId="0" applyFont="1" applyFill="1" applyBorder="1" applyAlignment="1">
      <alignment horizontal="center" vertical="center"/>
    </xf>
    <xf numFmtId="0" fontId="11" fillId="0" borderId="0" xfId="0" applyFont="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5" fillId="0" borderId="0" xfId="0" applyFont="1" applyFill="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9" fillId="0" borderId="0" xfId="0" applyFont="1" applyBorder="1" applyAlignment="1">
      <alignment horizontal="center" vertical="center" shrinkToFit="1"/>
    </xf>
    <xf numFmtId="0" fontId="14" fillId="0" borderId="0" xfId="0" applyFont="1" applyAlignment="1">
      <alignment horizontal="center" vertical="center"/>
    </xf>
    <xf numFmtId="20" fontId="0" fillId="0" borderId="1" xfId="0" applyNumberFormat="1" applyBorder="1" applyAlignment="1">
      <alignment horizontal="center" vertical="center" shrinkToFit="1"/>
    </xf>
    <xf numFmtId="20" fontId="0" fillId="0" borderId="1" xfId="0" applyNumberFormat="1" applyBorder="1" applyAlignment="1">
      <alignment horizontal="center" vertical="center"/>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0" fillId="0" borderId="5" xfId="0" applyBorder="1" applyAlignment="1">
      <alignment horizontal="center" vertical="center"/>
    </xf>
    <xf numFmtId="20" fontId="15" fillId="0" borderId="1" xfId="0" applyNumberFormat="1" applyFont="1" applyBorder="1" applyAlignment="1">
      <alignment horizontal="center" vertical="center" shrinkToFit="1"/>
    </xf>
    <xf numFmtId="20" fontId="15" fillId="0" borderId="27" xfId="0" applyNumberFormat="1" applyFont="1" applyBorder="1" applyAlignment="1">
      <alignment horizontal="center" vertical="center" shrinkToFit="1"/>
    </xf>
    <xf numFmtId="20" fontId="15" fillId="0" borderId="28" xfId="0" applyNumberFormat="1" applyFont="1" applyBorder="1" applyAlignment="1">
      <alignment horizontal="center" vertical="center" shrinkToFit="1"/>
    </xf>
    <xf numFmtId="0" fontId="15" fillId="0" borderId="0" xfId="0" applyFont="1" applyAlignment="1">
      <alignment horizontal="center" vertical="center"/>
    </xf>
    <xf numFmtId="0" fontId="0" fillId="0" borderId="1" xfId="0" applyBorder="1" applyAlignment="1">
      <alignment horizontal="center" vertical="center" wrapText="1" shrinkToFit="1"/>
    </xf>
    <xf numFmtId="0" fontId="13" fillId="0" borderId="1" xfId="0" applyFont="1" applyBorder="1" applyAlignment="1">
      <alignment horizontal="center" vertical="center" shrinkToFit="1"/>
    </xf>
    <xf numFmtId="0" fontId="0" fillId="0" borderId="0" xfId="0" applyAlignment="1">
      <alignment horizontal="center" vertical="center"/>
    </xf>
    <xf numFmtId="0" fontId="0" fillId="0" borderId="0" xfId="0" applyAlignment="1">
      <alignment horizontal="center" vertical="center" wrapText="1"/>
    </xf>
    <xf numFmtId="14" fontId="14" fillId="0" borderId="0" xfId="0" applyNumberFormat="1" applyFont="1" applyBorder="1" applyAlignment="1">
      <alignment horizontal="center" vertical="center" shrinkToFit="1"/>
    </xf>
    <xf numFmtId="56" fontId="0" fillId="0" borderId="1" xfId="0" applyNumberFormat="1" applyBorder="1" applyAlignment="1">
      <alignment vertical="center" shrinkToFit="1"/>
    </xf>
    <xf numFmtId="0" fontId="0" fillId="0" borderId="28" xfId="0" applyBorder="1" applyAlignment="1">
      <alignment horizontal="center" vertical="center" wrapText="1" shrinkToFit="1"/>
    </xf>
    <xf numFmtId="0" fontId="15" fillId="0" borderId="0" xfId="0" applyFont="1">
      <alignment vertical="center"/>
    </xf>
    <xf numFmtId="14" fontId="14" fillId="0" borderId="0" xfId="0" applyNumberFormat="1" applyFont="1" applyBorder="1" applyAlignment="1">
      <alignment vertical="center" shrinkToFit="1"/>
    </xf>
    <xf numFmtId="14" fontId="14" fillId="0" borderId="11" xfId="0" applyNumberFormat="1" applyFont="1" applyBorder="1" applyAlignment="1">
      <alignment vertical="center" shrinkToFit="1"/>
    </xf>
    <xf numFmtId="0" fontId="0" fillId="0" borderId="13" xfId="0" applyBorder="1" applyAlignment="1">
      <alignment vertical="center"/>
    </xf>
    <xf numFmtId="20" fontId="0" fillId="0" borderId="27" xfId="0" applyNumberFormat="1" applyBorder="1" applyAlignment="1">
      <alignment horizontal="center" vertical="center" shrinkToFit="1"/>
    </xf>
    <xf numFmtId="20" fontId="0" fillId="0" borderId="28" xfId="0" applyNumberFormat="1" applyBorder="1" applyAlignment="1">
      <alignment horizontal="center" vertical="center" shrinkToFit="1"/>
    </xf>
    <xf numFmtId="0" fontId="0" fillId="3" borderId="1" xfId="0" applyFill="1" applyBorder="1" applyAlignment="1">
      <alignment horizontal="center" vertical="center"/>
    </xf>
    <xf numFmtId="0" fontId="0" fillId="3" borderId="1" xfId="0" applyFill="1" applyBorder="1" applyAlignment="1">
      <alignment horizontal="center" vertical="center" shrinkToFit="1"/>
    </xf>
    <xf numFmtId="179" fontId="0" fillId="3" borderId="1" xfId="0" applyNumberFormat="1" applyFill="1" applyBorder="1" applyAlignment="1">
      <alignment horizontal="center" vertical="center"/>
    </xf>
    <xf numFmtId="20" fontId="15" fillId="4" borderId="27" xfId="0" applyNumberFormat="1" applyFont="1" applyFill="1" applyBorder="1" applyAlignment="1">
      <alignment horizontal="center" vertical="center" shrinkToFit="1"/>
    </xf>
    <xf numFmtId="0" fontId="0" fillId="4" borderId="27" xfId="0" applyFill="1" applyBorder="1" applyAlignment="1">
      <alignment horizontal="center" vertical="center" shrinkToFit="1"/>
    </xf>
    <xf numFmtId="20" fontId="15" fillId="4" borderId="1" xfId="0" applyNumberFormat="1" applyFont="1" applyFill="1" applyBorder="1" applyAlignment="1">
      <alignment horizontal="center" vertical="center" shrinkToFit="1"/>
    </xf>
    <xf numFmtId="0" fontId="0" fillId="4" borderId="1" xfId="0" applyFill="1" applyBorder="1" applyAlignment="1">
      <alignment horizontal="center" vertical="center" shrinkToFit="1"/>
    </xf>
    <xf numFmtId="20" fontId="15" fillId="4" borderId="28" xfId="0" applyNumberFormat="1" applyFont="1" applyFill="1" applyBorder="1" applyAlignment="1">
      <alignment horizontal="center" vertical="center" shrinkToFit="1"/>
    </xf>
    <xf numFmtId="0" fontId="0" fillId="4" borderId="28" xfId="0" applyFill="1" applyBorder="1" applyAlignment="1">
      <alignment horizontal="center" vertical="center" shrinkToFit="1"/>
    </xf>
    <xf numFmtId="20" fontId="15" fillId="0" borderId="39" xfId="0" applyNumberFormat="1" applyFont="1" applyBorder="1" applyAlignment="1">
      <alignment horizontal="center" vertical="center" shrinkToFit="1"/>
    </xf>
    <xf numFmtId="0" fontId="17" fillId="4" borderId="27"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17" fillId="4" borderId="28" xfId="0" applyFont="1" applyFill="1" applyBorder="1" applyAlignment="1">
      <alignment horizontal="center" vertical="center" shrinkToFit="1"/>
    </xf>
    <xf numFmtId="179" fontId="0" fillId="3" borderId="1" xfId="0" applyNumberFormat="1" applyFill="1" applyBorder="1" applyAlignment="1">
      <alignment horizontal="center" vertical="center" shrinkToFit="1"/>
    </xf>
    <xf numFmtId="0" fontId="0" fillId="5" borderId="13" xfId="0" applyFill="1" applyBorder="1" applyAlignment="1">
      <alignment vertical="center"/>
    </xf>
    <xf numFmtId="20" fontId="21" fillId="6" borderId="27" xfId="1" applyNumberFormat="1" applyFont="1" applyFill="1" applyBorder="1" applyAlignment="1">
      <alignment horizontal="center" vertical="center" shrinkToFit="1"/>
    </xf>
    <xf numFmtId="0" fontId="0" fillId="6" borderId="27" xfId="0" applyFill="1" applyBorder="1" applyAlignment="1">
      <alignment horizontal="center" vertical="center"/>
    </xf>
    <xf numFmtId="0" fontId="0" fillId="6" borderId="27" xfId="0" applyFill="1" applyBorder="1" applyAlignment="1">
      <alignment horizontal="center" vertical="center" shrinkToFit="1"/>
    </xf>
    <xf numFmtId="20" fontId="21" fillId="6" borderId="1" xfId="1" applyNumberFormat="1" applyFont="1" applyFill="1" applyBorder="1" applyAlignment="1">
      <alignment horizontal="center" vertical="center" shrinkToFit="1"/>
    </xf>
    <xf numFmtId="0" fontId="0" fillId="6" borderId="1" xfId="0" applyFill="1" applyBorder="1" applyAlignment="1">
      <alignment horizontal="center" vertical="center"/>
    </xf>
    <xf numFmtId="0" fontId="0" fillId="6" borderId="1" xfId="0" applyFill="1" applyBorder="1" applyAlignment="1">
      <alignment horizontal="center" vertical="center" shrinkToFit="1"/>
    </xf>
    <xf numFmtId="20" fontId="21" fillId="6" borderId="28" xfId="1" applyNumberFormat="1" applyFont="1" applyFill="1" applyBorder="1" applyAlignment="1">
      <alignment horizontal="center" vertical="center" shrinkToFit="1"/>
    </xf>
    <xf numFmtId="0" fontId="0" fillId="6" borderId="28" xfId="0" applyFill="1" applyBorder="1" applyAlignment="1">
      <alignment horizontal="center" vertical="center" shrinkToFit="1"/>
    </xf>
    <xf numFmtId="0" fontId="0" fillId="6" borderId="28" xfId="0" applyFill="1" applyBorder="1" applyAlignment="1">
      <alignment horizontal="center" vertical="center"/>
    </xf>
    <xf numFmtId="0" fontId="0" fillId="0" borderId="27" xfId="0" applyBorder="1" applyAlignment="1">
      <alignment horizontal="center" vertical="center"/>
    </xf>
    <xf numFmtId="0" fontId="0" fillId="0" borderId="1" xfId="0" applyFill="1" applyBorder="1" applyAlignment="1">
      <alignment horizontal="center" vertical="center" shrinkToFit="1"/>
    </xf>
    <xf numFmtId="0" fontId="0" fillId="0" borderId="0" xfId="0" applyFill="1" applyBorder="1">
      <alignment vertical="center"/>
    </xf>
    <xf numFmtId="0" fontId="0" fillId="0" borderId="4" xfId="0" applyFill="1" applyBorder="1" applyAlignment="1">
      <alignment horizontal="center" vertical="center" shrinkToFit="1"/>
    </xf>
    <xf numFmtId="0" fontId="0" fillId="0" borderId="0" xfId="0" applyFill="1" applyBorder="1" applyAlignment="1">
      <alignment horizontal="center" vertical="center" shrinkToFit="1"/>
    </xf>
    <xf numFmtId="20" fontId="0" fillId="0" borderId="27" xfId="0" applyNumberFormat="1" applyFill="1" applyBorder="1" applyAlignment="1">
      <alignment horizontal="center" vertical="center" shrinkToFit="1"/>
    </xf>
    <xf numFmtId="0" fontId="0" fillId="0" borderId="27" xfId="0" applyFill="1" applyBorder="1" applyAlignment="1">
      <alignment horizontal="center" vertical="center" shrinkToFit="1"/>
    </xf>
    <xf numFmtId="20" fontId="0" fillId="0" borderId="1" xfId="0" applyNumberFormat="1" applyFill="1" applyBorder="1" applyAlignment="1">
      <alignment horizontal="center" vertical="center" shrinkToFit="1"/>
    </xf>
    <xf numFmtId="20" fontId="22" fillId="0" borderId="1"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56" fontId="0" fillId="0" borderId="28" xfId="0" applyNumberFormat="1" applyBorder="1" applyAlignment="1">
      <alignment vertical="center" shrinkToFit="1"/>
    </xf>
    <xf numFmtId="56" fontId="0" fillId="0" borderId="27" xfId="0" applyNumberFormat="1" applyBorder="1" applyAlignment="1">
      <alignment vertical="center" shrinkToFit="1"/>
    </xf>
    <xf numFmtId="20" fontId="0" fillId="0" borderId="28" xfId="0" applyNumberFormat="1" applyBorder="1" applyAlignment="1">
      <alignment horizontal="center" vertical="center"/>
    </xf>
    <xf numFmtId="20" fontId="15" fillId="0" borderId="28" xfId="0" applyNumberFormat="1" applyFont="1" applyBorder="1" applyAlignment="1">
      <alignment horizontal="center" vertical="center"/>
    </xf>
    <xf numFmtId="20" fontId="15" fillId="0" borderId="1" xfId="0" applyNumberFormat="1" applyFont="1" applyBorder="1" applyAlignment="1">
      <alignment horizontal="center" vertical="center"/>
    </xf>
    <xf numFmtId="20" fontId="15" fillId="0" borderId="27" xfId="0" applyNumberFormat="1" applyFont="1"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38"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20" fontId="0" fillId="0" borderId="4" xfId="0" applyNumberFormat="1" applyBorder="1" applyAlignment="1">
      <alignment horizontal="center" vertical="center" shrinkToFit="1"/>
    </xf>
    <xf numFmtId="0" fontId="0" fillId="7" borderId="1" xfId="0"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2" xfId="0" applyFill="1" applyBorder="1" applyAlignment="1">
      <alignment horizontal="center" vertical="center" shrinkToFit="1"/>
    </xf>
    <xf numFmtId="0" fontId="0" fillId="0" borderId="4" xfId="0" applyBorder="1" applyAlignment="1">
      <alignment horizontal="center" vertical="center" shrinkToFit="1"/>
    </xf>
    <xf numFmtId="0" fontId="0" fillId="0" borderId="28" xfId="0" applyBorder="1" applyAlignment="1">
      <alignment horizontal="center" vertical="center" shrinkToFit="1"/>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shrinkToFit="1"/>
    </xf>
    <xf numFmtId="0" fontId="0" fillId="0" borderId="40" xfId="0" applyBorder="1" applyAlignment="1">
      <alignment horizontal="center" vertical="center"/>
    </xf>
    <xf numFmtId="0" fontId="0" fillId="0" borderId="41" xfId="0" applyBorder="1" applyAlignment="1">
      <alignment horizontal="center" vertical="center"/>
    </xf>
    <xf numFmtId="20" fontId="15" fillId="8" borderId="27" xfId="0" applyNumberFormat="1" applyFont="1" applyFill="1" applyBorder="1" applyAlignment="1">
      <alignment horizontal="center" vertical="center" shrinkToFit="1"/>
    </xf>
    <xf numFmtId="0" fontId="0" fillId="8" borderId="27" xfId="0" applyFill="1" applyBorder="1" applyAlignment="1">
      <alignment horizontal="center" vertical="center" shrinkToFit="1"/>
    </xf>
    <xf numFmtId="20" fontId="15" fillId="8" borderId="1" xfId="0" applyNumberFormat="1" applyFont="1" applyFill="1" applyBorder="1" applyAlignment="1">
      <alignment horizontal="center" vertical="center" shrinkToFit="1"/>
    </xf>
    <xf numFmtId="0" fontId="0" fillId="8" borderId="1" xfId="0" applyFill="1" applyBorder="1" applyAlignment="1">
      <alignment horizontal="center" vertical="center" shrinkToFit="1"/>
    </xf>
    <xf numFmtId="20" fontId="15" fillId="8" borderId="2" xfId="0" applyNumberFormat="1" applyFont="1" applyFill="1" applyBorder="1" applyAlignment="1">
      <alignment horizontal="center" vertical="center" shrinkToFit="1"/>
    </xf>
    <xf numFmtId="0" fontId="0" fillId="8" borderId="2" xfId="0" applyFill="1" applyBorder="1" applyAlignment="1">
      <alignment horizontal="center" vertical="center" shrinkToFit="1"/>
    </xf>
    <xf numFmtId="20" fontId="15" fillId="8" borderId="61" xfId="0" applyNumberFormat="1" applyFont="1" applyFill="1" applyBorder="1" applyAlignment="1">
      <alignment horizontal="center" vertical="center" shrinkToFit="1"/>
    </xf>
    <xf numFmtId="0" fontId="0" fillId="8" borderId="61" xfId="0" applyFill="1" applyBorder="1" applyAlignment="1">
      <alignment horizontal="center" vertical="center" shrinkToFit="1"/>
    </xf>
    <xf numFmtId="0" fontId="13" fillId="8" borderId="62" xfId="0" applyFont="1" applyFill="1" applyBorder="1" applyAlignment="1">
      <alignment vertical="center" shrinkToFit="1"/>
    </xf>
    <xf numFmtId="0" fontId="13" fillId="8" borderId="63" xfId="0" applyFont="1" applyFill="1" applyBorder="1" applyAlignment="1">
      <alignment vertical="center" shrinkToFit="1"/>
    </xf>
    <xf numFmtId="20" fontId="15" fillId="0" borderId="4" xfId="0" applyNumberFormat="1" applyFont="1" applyFill="1" applyBorder="1" applyAlignment="1">
      <alignment horizontal="center" vertical="center" shrinkToFit="1"/>
    </xf>
    <xf numFmtId="20" fontId="15" fillId="0" borderId="1" xfId="0" applyNumberFormat="1" applyFont="1" applyFill="1" applyBorder="1" applyAlignment="1">
      <alignment horizontal="center" vertical="center" shrinkToFit="1"/>
    </xf>
    <xf numFmtId="20" fontId="15" fillId="0" borderId="28" xfId="0" applyNumberFormat="1" applyFont="1" applyFill="1" applyBorder="1" applyAlignment="1">
      <alignment horizontal="center" vertical="center"/>
    </xf>
    <xf numFmtId="0" fontId="0" fillId="0" borderId="28" xfId="0" applyFill="1" applyBorder="1" applyAlignment="1">
      <alignment horizontal="center" vertical="center" shrinkToFit="1"/>
    </xf>
    <xf numFmtId="0" fontId="0" fillId="0" borderId="28" xfId="0" applyFill="1" applyBorder="1" applyAlignment="1">
      <alignment horizontal="center" vertical="center"/>
    </xf>
    <xf numFmtId="0" fontId="5" fillId="0" borderId="0" xfId="0" applyFont="1" applyAlignment="1">
      <alignment horizontal="center" vertical="center"/>
    </xf>
    <xf numFmtId="20" fontId="21" fillId="9" borderId="27" xfId="1" applyNumberFormat="1" applyFont="1" applyFill="1" applyBorder="1" applyAlignment="1">
      <alignment horizontal="center" vertical="center" shrinkToFit="1"/>
    </xf>
    <xf numFmtId="0" fontId="0" fillId="9" borderId="27" xfId="0" applyFill="1" applyBorder="1" applyAlignment="1">
      <alignment horizontal="center" vertical="center"/>
    </xf>
    <xf numFmtId="0" fontId="0" fillId="9" borderId="27" xfId="0" applyFill="1" applyBorder="1" applyAlignment="1">
      <alignment horizontal="center" vertical="center" shrinkToFit="1"/>
    </xf>
    <xf numFmtId="20" fontId="21" fillId="9" borderId="1" xfId="1" applyNumberFormat="1" applyFont="1" applyFill="1" applyBorder="1" applyAlignment="1">
      <alignment horizontal="center" vertical="center" shrinkToFit="1"/>
    </xf>
    <xf numFmtId="0" fontId="0" fillId="9" borderId="1" xfId="0" applyFill="1" applyBorder="1" applyAlignment="1">
      <alignment horizontal="center" vertical="center"/>
    </xf>
    <xf numFmtId="0" fontId="0" fillId="9" borderId="1" xfId="0" applyFill="1" applyBorder="1" applyAlignment="1">
      <alignment horizontal="center" vertical="center" shrinkToFit="1"/>
    </xf>
    <xf numFmtId="20" fontId="21" fillId="9" borderId="28" xfId="1" applyNumberFormat="1" applyFont="1" applyFill="1" applyBorder="1" applyAlignment="1">
      <alignment horizontal="center" vertical="center" shrinkToFit="1"/>
    </xf>
    <xf numFmtId="0" fontId="0" fillId="9" borderId="28" xfId="0" applyFill="1" applyBorder="1" applyAlignment="1">
      <alignment horizontal="center" vertical="center"/>
    </xf>
    <xf numFmtId="0" fontId="0" fillId="9" borderId="28" xfId="0" applyFill="1" applyBorder="1" applyAlignment="1">
      <alignment horizontal="center" vertical="center" shrinkToFit="1"/>
    </xf>
    <xf numFmtId="20" fontId="24" fillId="6" borderId="27" xfId="0" applyNumberFormat="1" applyFont="1" applyFill="1" applyBorder="1" applyAlignment="1">
      <alignment horizontal="center" vertical="center" shrinkToFit="1"/>
    </xf>
    <xf numFmtId="0" fontId="24" fillId="6" borderId="27" xfId="0" applyFont="1" applyFill="1" applyBorder="1" applyAlignment="1">
      <alignment horizontal="center" vertical="center" shrinkToFit="1"/>
    </xf>
    <xf numFmtId="0" fontId="24" fillId="6" borderId="27" xfId="0" applyFont="1" applyFill="1" applyBorder="1" applyAlignment="1">
      <alignment horizontal="center" vertical="center"/>
    </xf>
    <xf numFmtId="20" fontId="24" fillId="6" borderId="1" xfId="0" applyNumberFormat="1" applyFont="1" applyFill="1" applyBorder="1" applyAlignment="1">
      <alignment horizontal="center" vertical="center" shrinkToFit="1"/>
    </xf>
    <xf numFmtId="0" fontId="24" fillId="6" borderId="1" xfId="0" applyFont="1" applyFill="1" applyBorder="1" applyAlignment="1">
      <alignment horizontal="center" vertical="center" shrinkToFit="1"/>
    </xf>
    <xf numFmtId="20" fontId="24" fillId="6" borderId="28" xfId="0" applyNumberFormat="1" applyFont="1" applyFill="1" applyBorder="1" applyAlignment="1">
      <alignment horizontal="center" vertical="center" shrinkToFit="1"/>
    </xf>
    <xf numFmtId="0" fontId="24" fillId="6" borderId="28" xfId="0" applyFont="1" applyFill="1" applyBorder="1" applyAlignment="1">
      <alignment horizontal="center" vertical="center" shrinkToFit="1"/>
    </xf>
    <xf numFmtId="20" fontId="0" fillId="9" borderId="4" xfId="0" applyNumberFormat="1" applyFill="1" applyBorder="1" applyAlignment="1">
      <alignment horizontal="center" vertical="center" shrinkToFit="1"/>
    </xf>
    <xf numFmtId="0" fontId="0" fillId="9" borderId="4" xfId="0" applyFill="1" applyBorder="1" applyAlignment="1">
      <alignment horizontal="center" vertical="center" shrinkToFit="1"/>
    </xf>
    <xf numFmtId="0" fontId="0" fillId="9" borderId="4" xfId="0" applyFill="1" applyBorder="1">
      <alignment vertical="center"/>
    </xf>
    <xf numFmtId="0" fontId="0" fillId="9" borderId="12" xfId="0" applyFill="1" applyBorder="1">
      <alignment vertical="center"/>
    </xf>
    <xf numFmtId="20" fontId="0" fillId="9" borderId="1" xfId="0" applyNumberFormat="1" applyFill="1" applyBorder="1" applyAlignment="1">
      <alignment horizontal="center" vertical="center" shrinkToFit="1"/>
    </xf>
    <xf numFmtId="20" fontId="0" fillId="9" borderId="39" xfId="0" applyNumberFormat="1" applyFill="1" applyBorder="1" applyAlignment="1">
      <alignment horizontal="center" vertical="center" shrinkToFit="1"/>
    </xf>
    <xf numFmtId="0" fontId="0" fillId="9" borderId="39" xfId="0" applyFill="1" applyBorder="1" applyAlignment="1">
      <alignment horizontal="center" vertical="center" shrinkToFit="1"/>
    </xf>
    <xf numFmtId="20" fontId="0" fillId="9" borderId="27" xfId="0" applyNumberFormat="1" applyFill="1" applyBorder="1" applyAlignment="1">
      <alignment horizontal="center" vertical="center" shrinkToFit="1"/>
    </xf>
    <xf numFmtId="0" fontId="0" fillId="9" borderId="1" xfId="0" applyFont="1" applyFill="1" applyBorder="1" applyAlignment="1">
      <alignment horizontal="center" vertical="center" shrinkToFit="1"/>
    </xf>
    <xf numFmtId="0" fontId="24" fillId="9" borderId="1" xfId="0" applyFont="1" applyFill="1" applyBorder="1" applyAlignment="1">
      <alignment horizontal="center" vertical="center" shrinkToFit="1"/>
    </xf>
    <xf numFmtId="0" fontId="22" fillId="9" borderId="1" xfId="0" applyFont="1" applyFill="1" applyBorder="1" applyAlignment="1">
      <alignment horizontal="center" vertical="center" shrinkToFit="1"/>
    </xf>
    <xf numFmtId="0" fontId="23" fillId="9" borderId="1" xfId="0" applyFont="1" applyFill="1" applyBorder="1" applyAlignment="1">
      <alignment horizontal="center" vertical="center" shrinkToFit="1"/>
    </xf>
    <xf numFmtId="0" fontId="0" fillId="9" borderId="45" xfId="0" applyFill="1" applyBorder="1" applyAlignment="1">
      <alignment horizontal="center" vertical="center"/>
    </xf>
    <xf numFmtId="0" fontId="0" fillId="9" borderId="46" xfId="0" applyFill="1" applyBorder="1" applyAlignment="1">
      <alignment horizontal="center" vertical="center"/>
    </xf>
    <xf numFmtId="0" fontId="0" fillId="0" borderId="53" xfId="0" applyBorder="1" applyAlignment="1">
      <alignment vertical="center" shrinkToFit="1"/>
    </xf>
    <xf numFmtId="0" fontId="0" fillId="0" borderId="29" xfId="0" applyBorder="1" applyAlignment="1">
      <alignment horizontal="center" vertical="center" shrinkToFit="1"/>
    </xf>
    <xf numFmtId="0" fontId="0" fillId="0" borderId="50" xfId="0" applyBorder="1" applyAlignment="1">
      <alignment vertical="center" shrinkToFit="1"/>
    </xf>
    <xf numFmtId="0" fontId="0" fillId="0" borderId="30" xfId="0" applyBorder="1" applyAlignment="1">
      <alignment horizontal="center" vertical="center" shrinkToFit="1"/>
    </xf>
    <xf numFmtId="0" fontId="0" fillId="2" borderId="1" xfId="0" applyFill="1" applyBorder="1" applyAlignment="1">
      <alignment horizontal="center" vertical="center" shrinkToFit="1"/>
    </xf>
    <xf numFmtId="0" fontId="0" fillId="2" borderId="30" xfId="0" applyFill="1" applyBorder="1" applyAlignment="1">
      <alignment horizontal="center" vertical="center" shrinkToFit="1"/>
    </xf>
    <xf numFmtId="0" fontId="0" fillId="7" borderId="28" xfId="0" applyFill="1" applyBorder="1" applyAlignment="1">
      <alignment horizontal="center" vertical="center" shrinkToFit="1"/>
    </xf>
    <xf numFmtId="0" fontId="0" fillId="0" borderId="31" xfId="0" applyBorder="1" applyAlignment="1">
      <alignment horizontal="center" vertical="center" shrinkToFit="1"/>
    </xf>
    <xf numFmtId="56" fontId="0" fillId="0" borderId="53" xfId="0" applyNumberFormat="1" applyBorder="1" applyAlignment="1">
      <alignment vertical="center" wrapText="1" shrinkToFit="1"/>
    </xf>
    <xf numFmtId="56" fontId="0" fillId="0" borderId="50" xfId="0" applyNumberFormat="1" applyBorder="1" applyAlignment="1">
      <alignment vertical="center" wrapText="1" shrinkToFit="1"/>
    </xf>
    <xf numFmtId="0" fontId="22" fillId="10" borderId="1" xfId="0" applyFont="1" applyFill="1" applyBorder="1" applyAlignment="1">
      <alignment horizontal="center" vertical="center" shrinkToFit="1"/>
    </xf>
    <xf numFmtId="0" fontId="23" fillId="10" borderId="1" xfId="0" applyFont="1" applyFill="1" applyBorder="1" applyAlignment="1">
      <alignment horizontal="center" vertical="center" shrinkToFit="1"/>
    </xf>
    <xf numFmtId="0" fontId="0" fillId="0" borderId="47" xfId="0" applyBorder="1" applyAlignment="1">
      <alignment horizontal="center" vertical="center"/>
    </xf>
    <xf numFmtId="0" fontId="22" fillId="0" borderId="30" xfId="0" applyFont="1" applyBorder="1" applyAlignment="1">
      <alignment horizontal="center" vertical="center" shrinkToFit="1"/>
    </xf>
    <xf numFmtId="0" fontId="0" fillId="2" borderId="28" xfId="0" applyFill="1" applyBorder="1" applyAlignment="1">
      <alignment horizontal="center" vertical="center" shrinkToFit="1"/>
    </xf>
    <xf numFmtId="0" fontId="0" fillId="2" borderId="31" xfId="0" applyFill="1" applyBorder="1" applyAlignment="1">
      <alignment horizontal="center" vertical="center" shrinkToFit="1"/>
    </xf>
    <xf numFmtId="0" fontId="0" fillId="0" borderId="70" xfId="0" applyBorder="1" applyAlignment="1">
      <alignment horizontal="center" vertical="center"/>
    </xf>
    <xf numFmtId="0" fontId="0" fillId="2" borderId="27" xfId="0" applyFill="1" applyBorder="1" applyAlignment="1">
      <alignment horizontal="center" vertical="center" shrinkToFit="1"/>
    </xf>
    <xf numFmtId="0" fontId="0" fillId="0" borderId="34" xfId="0" applyBorder="1" applyAlignment="1">
      <alignment horizontal="center" vertical="center" shrinkToFit="1"/>
    </xf>
    <xf numFmtId="0" fontId="0" fillId="0" borderId="13" xfId="0" applyBorder="1" applyAlignment="1">
      <alignment horizontal="center" vertical="center" shrinkToFit="1"/>
    </xf>
    <xf numFmtId="56" fontId="0" fillId="0" borderId="51" xfId="0" applyNumberFormat="1" applyBorder="1" applyAlignment="1">
      <alignment vertical="center" wrapText="1" shrinkToFit="1"/>
    </xf>
    <xf numFmtId="0" fontId="0" fillId="0" borderId="40" xfId="0" applyBorder="1" applyAlignment="1">
      <alignment horizontal="center" vertical="center" shrinkToFit="1"/>
    </xf>
    <xf numFmtId="56" fontId="0" fillId="0" borderId="57" xfId="0" applyNumberFormat="1" applyBorder="1" applyAlignment="1">
      <alignment vertical="center" wrapText="1" shrinkToFit="1"/>
    </xf>
    <xf numFmtId="0" fontId="0" fillId="2" borderId="4" xfId="0" applyFill="1" applyBorder="1" applyAlignment="1">
      <alignment horizontal="center" vertical="center" shrinkToFit="1"/>
    </xf>
    <xf numFmtId="0" fontId="0" fillId="0" borderId="7" xfId="0" applyBorder="1" applyAlignment="1">
      <alignment horizontal="center" vertical="center" shrinkToFit="1"/>
    </xf>
    <xf numFmtId="20" fontId="0" fillId="2" borderId="1" xfId="0" applyNumberFormat="1" applyFill="1" applyBorder="1" applyAlignment="1">
      <alignment horizontal="center" vertical="center" shrinkToFit="1"/>
    </xf>
    <xf numFmtId="0" fontId="0" fillId="0" borderId="57" xfId="0" applyBorder="1" applyAlignment="1">
      <alignment vertical="center" shrinkToFi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50" xfId="0" applyBorder="1" applyAlignment="1">
      <alignment vertical="center" wrapText="1" shrinkToFit="1"/>
    </xf>
    <xf numFmtId="0" fontId="0" fillId="0" borderId="51" xfId="0" applyBorder="1" applyAlignment="1">
      <alignment vertical="center" wrapText="1" shrinkToFit="1"/>
    </xf>
    <xf numFmtId="0" fontId="0" fillId="0" borderId="58" xfId="0" applyBorder="1" applyAlignment="1">
      <alignment vertical="center" shrinkToFit="1"/>
    </xf>
    <xf numFmtId="0" fontId="0" fillId="0" borderId="14" xfId="0" applyBorder="1" applyAlignment="1">
      <alignment vertical="center" shrinkToFit="1"/>
    </xf>
    <xf numFmtId="0" fontId="0" fillId="0" borderId="14" xfId="0" applyBorder="1" applyAlignment="1">
      <alignment vertical="center" wrapText="1" shrinkToFit="1"/>
    </xf>
    <xf numFmtId="0" fontId="0" fillId="0" borderId="75" xfId="0" applyBorder="1" applyAlignment="1">
      <alignment vertical="center" wrapText="1" shrinkToFit="1"/>
    </xf>
    <xf numFmtId="0" fontId="30" fillId="0" borderId="0" xfId="0" applyFont="1" applyAlignment="1">
      <alignment horizontal="center" vertical="center"/>
    </xf>
    <xf numFmtId="0" fontId="30" fillId="0" borderId="11" xfId="0" applyNumberFormat="1" applyFont="1" applyBorder="1" applyAlignment="1">
      <alignment vertical="center" shrinkToFit="1"/>
    </xf>
    <xf numFmtId="14" fontId="30" fillId="0" borderId="11" xfId="0" applyNumberFormat="1" applyFont="1" applyBorder="1" applyAlignment="1">
      <alignment vertical="center" shrinkToFit="1"/>
    </xf>
    <xf numFmtId="0" fontId="19" fillId="0" borderId="0" xfId="0" applyFont="1">
      <alignment vertical="center"/>
    </xf>
    <xf numFmtId="0" fontId="22" fillId="0" borderId="0" xfId="0" applyFont="1">
      <alignment vertical="center"/>
    </xf>
    <xf numFmtId="0" fontId="31" fillId="0" borderId="1" xfId="0" applyFont="1" applyBorder="1" applyAlignment="1">
      <alignment horizontal="center" vertical="center"/>
    </xf>
    <xf numFmtId="0" fontId="31" fillId="0" borderId="1" xfId="0" applyNumberFormat="1" applyFont="1" applyBorder="1" applyAlignment="1">
      <alignment vertical="center" shrinkToFit="1"/>
    </xf>
    <xf numFmtId="0" fontId="31" fillId="0" borderId="1" xfId="0" applyFont="1" applyBorder="1" applyAlignment="1">
      <alignment horizontal="center" vertical="center" shrinkToFit="1"/>
    </xf>
    <xf numFmtId="0" fontId="31" fillId="0" borderId="1" xfId="0" applyFont="1" applyBorder="1" applyAlignment="1">
      <alignment vertical="center" shrinkToFit="1"/>
    </xf>
    <xf numFmtId="0" fontId="31" fillId="0" borderId="1" xfId="0" applyFont="1" applyFill="1" applyBorder="1" applyAlignment="1">
      <alignment vertical="center" shrinkToFit="1"/>
    </xf>
    <xf numFmtId="0" fontId="31" fillId="0" borderId="1" xfId="0" applyFont="1" applyBorder="1" applyAlignment="1">
      <alignment vertical="center"/>
    </xf>
    <xf numFmtId="56" fontId="21" fillId="2" borderId="1" xfId="1" applyNumberFormat="1" applyFont="1" applyFill="1" applyBorder="1" applyAlignment="1">
      <alignment vertical="center" shrinkToFit="1"/>
    </xf>
    <xf numFmtId="180" fontId="21" fillId="2" borderId="1" xfId="1" applyNumberFormat="1" applyFont="1" applyFill="1" applyBorder="1" applyAlignment="1">
      <alignment horizontal="center" vertical="center" shrinkToFit="1"/>
    </xf>
    <xf numFmtId="20" fontId="21" fillId="2" borderId="1" xfId="1" applyNumberFormat="1" applyFont="1" applyFill="1" applyBorder="1" applyAlignment="1">
      <alignment horizontal="center" vertical="center" shrinkToFit="1"/>
    </xf>
    <xf numFmtId="20" fontId="21" fillId="2" borderId="1" xfId="1" applyNumberFormat="1" applyFont="1" applyFill="1" applyBorder="1" applyAlignment="1">
      <alignment vertical="center" shrinkToFit="1"/>
    </xf>
    <xf numFmtId="180" fontId="21" fillId="0" borderId="1" xfId="1" applyNumberFormat="1" applyFont="1" applyFill="1" applyBorder="1" applyAlignment="1">
      <alignment horizontal="center" vertical="center" shrinkToFit="1"/>
    </xf>
    <xf numFmtId="0" fontId="21" fillId="2" borderId="1" xfId="1" applyNumberFormat="1" applyFont="1" applyFill="1" applyBorder="1" applyAlignment="1">
      <alignment vertical="center" shrinkToFit="1"/>
    </xf>
    <xf numFmtId="180" fontId="21" fillId="2" borderId="1" xfId="1" applyNumberFormat="1" applyFont="1" applyFill="1" applyBorder="1" applyAlignment="1">
      <alignment vertical="center" shrinkToFit="1"/>
    </xf>
    <xf numFmtId="0" fontId="31" fillId="0" borderId="1" xfId="0" applyFont="1" applyBorder="1">
      <alignment vertical="center"/>
    </xf>
    <xf numFmtId="0" fontId="21" fillId="2" borderId="1" xfId="1" applyFont="1" applyFill="1" applyBorder="1" applyAlignment="1">
      <alignment horizontal="center" vertical="center" shrinkToFit="1"/>
    </xf>
    <xf numFmtId="20" fontId="21" fillId="2" borderId="1" xfId="1" applyNumberFormat="1" applyFont="1" applyFill="1" applyBorder="1" applyAlignment="1">
      <alignment vertical="center"/>
    </xf>
    <xf numFmtId="0" fontId="21" fillId="0" borderId="1" xfId="1" applyFont="1" applyFill="1" applyBorder="1" applyAlignment="1">
      <alignment horizontal="center" vertical="center" shrinkToFit="1"/>
    </xf>
    <xf numFmtId="0" fontId="21" fillId="2" borderId="1" xfId="1" applyNumberFormat="1" applyFont="1" applyFill="1" applyBorder="1" applyAlignment="1">
      <alignment vertical="center"/>
    </xf>
    <xf numFmtId="0" fontId="21" fillId="2" borderId="1" xfId="1" applyFont="1" applyFill="1" applyBorder="1" applyAlignment="1">
      <alignment horizontal="center" vertical="center"/>
    </xf>
    <xf numFmtId="0" fontId="21" fillId="2" borderId="1" xfId="1" applyFont="1" applyFill="1" applyBorder="1" applyAlignment="1">
      <alignment vertical="center" shrinkToFit="1"/>
    </xf>
    <xf numFmtId="0" fontId="21" fillId="0" borderId="1" xfId="1" applyFont="1" applyFill="1" applyBorder="1" applyAlignment="1">
      <alignment horizontal="center" vertical="center"/>
    </xf>
    <xf numFmtId="0" fontId="21" fillId="0" borderId="1" xfId="1" applyFont="1" applyFill="1" applyBorder="1" applyAlignment="1">
      <alignment vertical="center" shrinkToFit="1"/>
    </xf>
    <xf numFmtId="0" fontId="21" fillId="2" borderId="1" xfId="1" applyFont="1" applyFill="1" applyBorder="1" applyAlignment="1">
      <alignment vertical="center"/>
    </xf>
    <xf numFmtId="56" fontId="21" fillId="2" borderId="1" xfId="1" applyNumberFormat="1" applyFont="1" applyFill="1" applyBorder="1" applyAlignment="1">
      <alignment vertical="center"/>
    </xf>
    <xf numFmtId="49" fontId="21" fillId="2" borderId="1" xfId="1" applyNumberFormat="1" applyFont="1" applyFill="1" applyBorder="1" applyAlignment="1">
      <alignment horizontal="center" vertical="center" shrinkToFit="1"/>
    </xf>
    <xf numFmtId="0" fontId="32" fillId="0" borderId="1" xfId="1" applyFont="1" applyFill="1" applyBorder="1" applyAlignment="1">
      <alignment horizontal="center" vertical="center" shrinkToFit="1"/>
    </xf>
    <xf numFmtId="0" fontId="21" fillId="0" borderId="1" xfId="1" applyFont="1" applyFill="1" applyBorder="1">
      <alignment vertical="center"/>
    </xf>
    <xf numFmtId="49" fontId="21" fillId="0" borderId="1" xfId="1" applyNumberFormat="1" applyFont="1" applyFill="1" applyBorder="1" applyAlignment="1">
      <alignment horizontal="center" vertical="center" shrinkToFit="1"/>
    </xf>
    <xf numFmtId="0" fontId="21" fillId="2" borderId="1" xfId="1" applyFont="1" applyFill="1" applyBorder="1">
      <alignment vertical="center"/>
    </xf>
    <xf numFmtId="0" fontId="31" fillId="2" borderId="1" xfId="0" applyFont="1" applyFill="1" applyBorder="1" applyAlignment="1">
      <alignment horizontal="center" vertical="center" shrinkToFit="1"/>
    </xf>
    <xf numFmtId="0" fontId="33" fillId="2" borderId="1" xfId="0" applyFont="1" applyFill="1" applyBorder="1" applyAlignment="1">
      <alignment horizontal="center" vertical="center" shrinkToFit="1"/>
    </xf>
    <xf numFmtId="0" fontId="31" fillId="2" borderId="1" xfId="0" applyFont="1" applyFill="1" applyBorder="1">
      <alignment vertical="center"/>
    </xf>
    <xf numFmtId="20" fontId="21" fillId="2" borderId="1" xfId="1" applyNumberFormat="1" applyFont="1" applyFill="1" applyBorder="1">
      <alignment vertical="center"/>
    </xf>
    <xf numFmtId="0" fontId="22" fillId="0" borderId="0" xfId="0" applyNumberFormat="1"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56" fontId="0" fillId="3" borderId="2" xfId="0" applyNumberFormat="1"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center" vertical="center" shrinkToFit="1"/>
    </xf>
    <xf numFmtId="0" fontId="0" fillId="3" borderId="3" xfId="0" applyFill="1" applyBorder="1" applyAlignment="1">
      <alignment horizontal="center" vertical="center"/>
    </xf>
    <xf numFmtId="0" fontId="0" fillId="3" borderId="3" xfId="0" applyFill="1" applyBorder="1" applyAlignment="1">
      <alignment horizontal="center" vertical="center" shrinkToFit="1"/>
    </xf>
    <xf numFmtId="0" fontId="0" fillId="3" borderId="4" xfId="0" applyFill="1" applyBorder="1" applyAlignment="1">
      <alignment horizontal="center" vertical="center"/>
    </xf>
    <xf numFmtId="0" fontId="0" fillId="3" borderId="4" xfId="0" applyFill="1" applyBorder="1" applyAlignment="1">
      <alignment horizontal="center" vertical="center" shrinkToFit="1"/>
    </xf>
    <xf numFmtId="56" fontId="0" fillId="3" borderId="4" xfId="0" applyNumberFormat="1" applyFill="1" applyBorder="1" applyAlignment="1">
      <alignment horizontal="center" vertical="center" shrinkToFit="1"/>
    </xf>
    <xf numFmtId="56" fontId="0" fillId="3" borderId="2" xfId="0" applyNumberFormat="1" applyFill="1" applyBorder="1" applyAlignment="1">
      <alignment horizontal="center" vertical="center" shrinkToFit="1"/>
    </xf>
    <xf numFmtId="56" fontId="0" fillId="3" borderId="3" xfId="0" applyNumberFormat="1" applyFill="1" applyBorder="1" applyAlignment="1">
      <alignment horizontal="center" vertical="center" shrinkToFit="1"/>
    </xf>
    <xf numFmtId="0" fontId="13" fillId="3" borderId="1" xfId="0" applyFont="1" applyFill="1" applyBorder="1" applyAlignment="1">
      <alignment horizontal="center" vertical="center" shrinkToFit="1"/>
    </xf>
    <xf numFmtId="0" fontId="18" fillId="3" borderId="1" xfId="0" applyFont="1" applyFill="1" applyBorder="1" applyAlignment="1">
      <alignment horizontal="center" vertical="center" shrinkToFit="1"/>
    </xf>
    <xf numFmtId="0" fontId="22" fillId="3" borderId="1" xfId="0" applyFont="1" applyFill="1" applyBorder="1" applyAlignment="1">
      <alignment horizontal="center" vertical="center" shrinkToFit="1"/>
    </xf>
    <xf numFmtId="0" fontId="23" fillId="3" borderId="1" xfId="0" applyFont="1" applyFill="1" applyBorder="1" applyAlignment="1">
      <alignment horizontal="center" vertical="center" shrinkToFit="1"/>
    </xf>
    <xf numFmtId="0" fontId="13" fillId="7" borderId="1" xfId="0" applyFont="1" applyFill="1" applyBorder="1" applyAlignment="1">
      <alignment horizontal="center" vertical="center" shrinkToFit="1"/>
    </xf>
    <xf numFmtId="20" fontId="13" fillId="0" borderId="1" xfId="0" applyNumberFormat="1" applyFont="1" applyBorder="1" applyAlignment="1">
      <alignment horizontal="center" vertical="center" shrinkToFit="1"/>
    </xf>
    <xf numFmtId="20" fontId="15" fillId="6" borderId="77" xfId="0" applyNumberFormat="1" applyFont="1" applyFill="1" applyBorder="1" applyAlignment="1">
      <alignment horizontal="center" vertical="center" shrinkToFit="1"/>
    </xf>
    <xf numFmtId="0" fontId="0" fillId="6" borderId="77" xfId="0" applyFill="1" applyBorder="1" applyAlignment="1">
      <alignment horizontal="center" vertical="center" shrinkToFit="1"/>
    </xf>
    <xf numFmtId="20" fontId="15" fillId="6" borderId="81" xfId="0" applyNumberFormat="1" applyFont="1" applyFill="1" applyBorder="1" applyAlignment="1">
      <alignment horizontal="center" vertical="center" shrinkToFit="1"/>
    </xf>
    <xf numFmtId="0" fontId="0" fillId="6" borderId="81" xfId="0" applyFill="1" applyBorder="1" applyAlignment="1">
      <alignment horizontal="center" vertical="center" shrinkToFit="1"/>
    </xf>
    <xf numFmtId="20" fontId="15" fillId="6" borderId="84" xfId="0" applyNumberFormat="1" applyFont="1" applyFill="1" applyBorder="1" applyAlignment="1">
      <alignment horizontal="center" vertical="center" shrinkToFit="1"/>
    </xf>
    <xf numFmtId="0" fontId="0" fillId="6" borderId="84" xfId="0" applyFill="1" applyBorder="1" applyAlignment="1">
      <alignment horizontal="center" vertical="center" shrinkToFit="1"/>
    </xf>
    <xf numFmtId="0" fontId="13" fillId="6" borderId="84" xfId="0" applyFont="1" applyFill="1" applyBorder="1" applyAlignment="1">
      <alignment vertical="center" shrinkToFit="1"/>
    </xf>
    <xf numFmtId="0" fontId="18" fillId="6" borderId="84" xfId="0" applyFont="1" applyFill="1" applyBorder="1" applyAlignment="1">
      <alignment vertical="center" shrinkToFit="1"/>
    </xf>
    <xf numFmtId="0" fontId="22" fillId="6" borderId="84" xfId="0" applyFont="1" applyFill="1" applyBorder="1" applyAlignment="1">
      <alignment horizontal="center" vertical="center" shrinkToFit="1"/>
    </xf>
    <xf numFmtId="56" fontId="23" fillId="6" borderId="84" xfId="0" applyNumberFormat="1" applyFont="1" applyFill="1" applyBorder="1" applyAlignment="1">
      <alignment horizontal="center" vertical="center" shrinkToFit="1"/>
    </xf>
    <xf numFmtId="0" fontId="23" fillId="6" borderId="84" xfId="0" applyFont="1" applyFill="1" applyBorder="1" applyAlignment="1">
      <alignment horizontal="center" vertical="center" shrinkToFit="1"/>
    </xf>
    <xf numFmtId="20" fontId="15" fillId="6" borderId="86" xfId="0" applyNumberFormat="1" applyFont="1" applyFill="1" applyBorder="1" applyAlignment="1">
      <alignment horizontal="center" vertical="center" shrinkToFit="1"/>
    </xf>
    <xf numFmtId="0" fontId="0" fillId="6" borderId="86" xfId="0" applyFill="1" applyBorder="1" applyAlignment="1">
      <alignment horizontal="center" vertical="center" shrinkToFit="1"/>
    </xf>
    <xf numFmtId="56" fontId="0" fillId="6" borderId="86" xfId="0" applyNumberFormat="1" applyFill="1" applyBorder="1" applyAlignment="1">
      <alignment horizontal="center" vertical="center" shrinkToFit="1"/>
    </xf>
    <xf numFmtId="0" fontId="17" fillId="8" borderId="27" xfId="0" applyFont="1" applyFill="1" applyBorder="1" applyAlignment="1">
      <alignment horizontal="center" vertical="center" shrinkToFit="1"/>
    </xf>
    <xf numFmtId="0" fontId="17" fillId="8" borderId="1" xfId="0" applyFont="1" applyFill="1" applyBorder="1" applyAlignment="1">
      <alignment horizontal="center" vertical="center" shrinkToFit="1"/>
    </xf>
    <xf numFmtId="0" fontId="17" fillId="8" borderId="2" xfId="0" applyFont="1" applyFill="1" applyBorder="1" applyAlignment="1">
      <alignment horizontal="center" vertical="center" shrinkToFit="1"/>
    </xf>
    <xf numFmtId="20" fontId="15" fillId="0" borderId="4" xfId="0" applyNumberFormat="1" applyFont="1" applyBorder="1" applyAlignment="1">
      <alignment horizontal="center" vertical="center"/>
    </xf>
    <xf numFmtId="0" fontId="0" fillId="0" borderId="2" xfId="0" applyBorder="1" applyAlignment="1">
      <alignment horizontal="center" vertical="center"/>
    </xf>
    <xf numFmtId="20" fontId="15" fillId="0" borderId="2" xfId="0" applyNumberFormat="1" applyFont="1" applyBorder="1" applyAlignment="1">
      <alignment horizontal="center" vertical="center"/>
    </xf>
    <xf numFmtId="0" fontId="0" fillId="0" borderId="1" xfId="0" applyBorder="1">
      <alignment vertical="center"/>
    </xf>
    <xf numFmtId="0" fontId="0" fillId="0" borderId="28" xfId="0" applyBorder="1">
      <alignment vertical="center"/>
    </xf>
    <xf numFmtId="0" fontId="0" fillId="0" borderId="28" xfId="0"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9" fillId="0" borderId="1" xfId="0" applyFont="1" applyBorder="1" applyAlignment="1">
      <alignment horizontal="center" vertical="center" shrinkToFit="1"/>
    </xf>
    <xf numFmtId="0" fontId="0" fillId="0" borderId="27" xfId="0" applyBorder="1" applyAlignment="1">
      <alignment horizontal="center" vertical="center" wrapText="1" shrinkToFit="1"/>
    </xf>
    <xf numFmtId="0" fontId="0" fillId="6" borderId="84" xfId="0" applyFill="1" applyBorder="1" applyAlignment="1">
      <alignment horizontal="center" vertical="center" wrapText="1" shrinkToFit="1"/>
    </xf>
    <xf numFmtId="0" fontId="0" fillId="6" borderId="86" xfId="0" applyFill="1" applyBorder="1" applyAlignment="1">
      <alignment horizontal="center" vertical="center" wrapText="1" shrinkToFit="1"/>
    </xf>
    <xf numFmtId="0" fontId="0" fillId="8" borderId="1" xfId="0" applyFill="1" applyBorder="1" applyAlignment="1">
      <alignment horizontal="center" vertical="center" wrapText="1" shrinkToFit="1"/>
    </xf>
    <xf numFmtId="0" fontId="0" fillId="12" borderId="61" xfId="0" applyFill="1" applyBorder="1" applyAlignment="1">
      <alignment horizontal="center" vertical="center" shrinkToFit="1"/>
    </xf>
    <xf numFmtId="0" fontId="17" fillId="12" borderId="61" xfId="0" applyFont="1" applyFill="1" applyBorder="1" applyAlignment="1">
      <alignment horizontal="center" vertical="center" shrinkToFit="1"/>
    </xf>
    <xf numFmtId="0" fontId="0" fillId="12" borderId="61" xfId="0" applyFill="1" applyBorder="1" applyAlignment="1">
      <alignment horizontal="center" vertical="center" wrapText="1" shrinkToFit="1"/>
    </xf>
    <xf numFmtId="0" fontId="17" fillId="0" borderId="4" xfId="0" applyFont="1" applyFill="1" applyBorder="1" applyAlignment="1">
      <alignment horizontal="center" vertical="center" shrinkToFit="1"/>
    </xf>
    <xf numFmtId="0" fontId="0" fillId="0" borderId="4" xfId="0" applyFill="1" applyBorder="1" applyAlignment="1">
      <alignment horizontal="center" vertical="center" wrapText="1" shrinkToFit="1"/>
    </xf>
    <xf numFmtId="0" fontId="0" fillId="0" borderId="1" xfId="0" applyFill="1" applyBorder="1" applyAlignment="1">
      <alignment horizontal="center" vertical="center" wrapText="1" shrinkToFit="1"/>
    </xf>
    <xf numFmtId="0" fontId="17" fillId="0" borderId="1" xfId="0" applyFont="1" applyFill="1" applyBorder="1" applyAlignment="1">
      <alignment horizontal="center" vertical="center" shrinkToFit="1"/>
    </xf>
    <xf numFmtId="0" fontId="0" fillId="0" borderId="28" xfId="0" applyFill="1" applyBorder="1" applyAlignment="1">
      <alignment horizontal="center" vertical="center" wrapText="1" shrinkToFit="1"/>
    </xf>
    <xf numFmtId="0" fontId="17" fillId="0" borderId="28" xfId="0" applyFont="1" applyFill="1" applyBorder="1" applyAlignment="1">
      <alignment horizontal="center" vertical="center"/>
    </xf>
    <xf numFmtId="179" fontId="22" fillId="3" borderId="1" xfId="0" applyNumberFormat="1" applyFont="1" applyFill="1" applyBorder="1" applyAlignment="1">
      <alignment horizontal="center" vertical="center" shrinkToFit="1"/>
    </xf>
    <xf numFmtId="0" fontId="0" fillId="0" borderId="0" xfId="0" applyFill="1">
      <alignment vertic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180" fontId="6" fillId="2" borderId="7" xfId="0" applyNumberFormat="1" applyFont="1" applyFill="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9" fillId="0" borderId="1" xfId="0" applyFont="1" applyBorder="1" applyAlignment="1">
      <alignment horizontal="center" vertical="center" shrinkToFit="1"/>
    </xf>
    <xf numFmtId="0" fontId="20" fillId="2" borderId="1" xfId="1" applyFill="1" applyBorder="1" applyAlignment="1">
      <alignment horizontal="center" vertical="center" shrinkToFit="1"/>
    </xf>
    <xf numFmtId="0" fontId="20" fillId="0" borderId="13" xfId="1" applyFont="1" applyFill="1" applyBorder="1" applyAlignment="1">
      <alignment horizontal="center" vertical="center" shrinkToFit="1"/>
    </xf>
    <xf numFmtId="0" fontId="21" fillId="0" borderId="13" xfId="1" applyFont="1" applyFill="1" applyBorder="1" applyAlignment="1">
      <alignment horizontal="center" vertical="center" shrinkToFit="1"/>
    </xf>
    <xf numFmtId="0" fontId="22" fillId="0" borderId="1" xfId="0" applyNumberFormat="1" applyFont="1" applyBorder="1" applyAlignment="1">
      <alignment vertical="center"/>
    </xf>
    <xf numFmtId="0" fontId="22" fillId="0" borderId="1" xfId="0" applyFont="1" applyBorder="1" applyAlignment="1">
      <alignment horizontal="center" vertical="center"/>
    </xf>
    <xf numFmtId="0" fontId="22" fillId="0" borderId="1" xfId="0" applyFont="1" applyBorder="1">
      <alignment vertical="center"/>
    </xf>
    <xf numFmtId="177" fontId="7" fillId="0" borderId="0" xfId="0" applyNumberFormat="1" applyFont="1" applyAlignment="1">
      <alignment horizontal="center"/>
    </xf>
    <xf numFmtId="0" fontId="38" fillId="3" borderId="1" xfId="0" applyFont="1" applyFill="1" applyBorder="1" applyAlignment="1">
      <alignment horizontal="center" vertical="center" shrinkToFit="1"/>
    </xf>
    <xf numFmtId="179" fontId="38" fillId="3" borderId="1" xfId="0" applyNumberFormat="1" applyFont="1" applyFill="1" applyBorder="1" applyAlignment="1">
      <alignment horizontal="center" vertical="center" shrinkToFit="1"/>
    </xf>
    <xf numFmtId="56" fontId="38" fillId="3" borderId="1" xfId="0" applyNumberFormat="1" applyFont="1" applyFill="1" applyBorder="1" applyAlignment="1">
      <alignment horizontal="center" vertical="center" shrinkToFit="1"/>
    </xf>
    <xf numFmtId="0" fontId="37" fillId="3" borderId="1" xfId="0" applyFont="1" applyFill="1" applyBorder="1" applyAlignment="1">
      <alignment horizontal="center" vertical="center" shrinkToFit="1"/>
    </xf>
    <xf numFmtId="56" fontId="37" fillId="3" borderId="1" xfId="0" applyNumberFormat="1" applyFont="1" applyFill="1" applyBorder="1" applyAlignment="1">
      <alignment horizontal="center" vertical="center" shrinkToFit="1"/>
    </xf>
    <xf numFmtId="179" fontId="37" fillId="3" borderId="1" xfId="0" applyNumberFormat="1" applyFont="1" applyFill="1" applyBorder="1" applyAlignment="1">
      <alignment horizontal="center" vertical="center" shrinkToFit="1"/>
    </xf>
    <xf numFmtId="0" fontId="0" fillId="0" borderId="2" xfId="0" applyBorder="1" applyAlignment="1">
      <alignment horizontal="center" vertical="center" shrinkToFit="1"/>
    </xf>
    <xf numFmtId="0" fontId="17" fillId="0" borderId="27"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39" xfId="0" applyFont="1" applyBorder="1" applyAlignment="1">
      <alignment horizontal="center" vertical="center" shrinkToFit="1"/>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1" xfId="0" applyBorder="1" applyAlignment="1">
      <alignment horizontal="center" vertical="center" shrinkToFit="1"/>
    </xf>
    <xf numFmtId="0" fontId="0" fillId="0" borderId="3" xfId="0" applyBorder="1" applyAlignment="1">
      <alignment horizontal="center" vertical="center"/>
    </xf>
    <xf numFmtId="20" fontId="15" fillId="0" borderId="3" xfId="0" applyNumberFormat="1" applyFont="1" applyBorder="1" applyAlignment="1">
      <alignment horizontal="center" vertical="center"/>
    </xf>
    <xf numFmtId="0" fontId="0" fillId="13" borderId="3" xfId="0" applyFill="1" applyBorder="1" applyAlignment="1">
      <alignment horizontal="center" vertical="center"/>
    </xf>
    <xf numFmtId="0" fontId="0" fillId="0" borderId="0" xfId="0" applyAlignment="1">
      <alignment vertical="center"/>
    </xf>
    <xf numFmtId="0" fontId="17" fillId="0" borderId="27" xfId="0" applyFont="1" applyBorder="1" applyAlignment="1">
      <alignment horizontal="center" vertical="center"/>
    </xf>
    <xf numFmtId="0" fontId="17" fillId="0" borderId="1" xfId="0" applyFont="1" applyBorder="1" applyAlignment="1">
      <alignment horizontal="center" vertical="center"/>
    </xf>
    <xf numFmtId="0" fontId="17" fillId="0" borderId="28" xfId="0" applyFont="1" applyBorder="1" applyAlignment="1">
      <alignment horizontal="center" vertical="center"/>
    </xf>
    <xf numFmtId="0" fontId="31" fillId="0" borderId="1" xfId="0" applyFont="1" applyFill="1" applyBorder="1" applyAlignment="1">
      <alignment vertical="center"/>
    </xf>
    <xf numFmtId="56" fontId="21" fillId="0" borderId="1" xfId="1" applyNumberFormat="1" applyFont="1" applyFill="1" applyBorder="1" applyAlignment="1">
      <alignment vertical="center"/>
    </xf>
    <xf numFmtId="0" fontId="31" fillId="0" borderId="1" xfId="0" applyFont="1" applyFill="1" applyBorder="1">
      <alignment vertical="center"/>
    </xf>
    <xf numFmtId="20" fontId="21" fillId="0" borderId="1" xfId="1" applyNumberFormat="1" applyFont="1" applyFill="1" applyBorder="1" applyAlignment="1">
      <alignment vertical="center"/>
    </xf>
    <xf numFmtId="0" fontId="31" fillId="0" borderId="1"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22" fillId="0" borderId="0" xfId="0" applyFont="1" applyFill="1">
      <alignment vertical="center"/>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30" fillId="0" borderId="11" xfId="0" applyFont="1" applyBorder="1" applyAlignment="1">
      <alignment horizontal="center" vertical="center" shrinkToFit="1"/>
    </xf>
    <xf numFmtId="0" fontId="0" fillId="0" borderId="1" xfId="0" applyBorder="1" applyAlignment="1">
      <alignment horizontal="center" vertical="center" shrinkToFit="1"/>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20" fillId="0" borderId="0" xfId="0" applyFont="1" applyAlignment="1">
      <alignment horizontal="center" vertical="center"/>
    </xf>
    <xf numFmtId="0" fontId="39" fillId="0" borderId="1" xfId="0" applyFont="1" applyBorder="1" applyAlignment="1">
      <alignment horizontal="center" vertical="center" shrinkToFit="1"/>
    </xf>
    <xf numFmtId="20" fontId="21" fillId="2" borderId="13" xfId="1" applyNumberFormat="1" applyFont="1" applyFill="1" applyBorder="1" applyAlignment="1">
      <alignment vertical="center"/>
    </xf>
    <xf numFmtId="0" fontId="20" fillId="2" borderId="92" xfId="1" applyFill="1" applyBorder="1" applyAlignment="1">
      <alignment horizontal="center" vertical="center" shrinkToFit="1"/>
    </xf>
    <xf numFmtId="0" fontId="20" fillId="2" borderId="0" xfId="1" applyFill="1" applyAlignment="1">
      <alignment horizontal="center" vertical="center" shrinkToFit="1"/>
    </xf>
    <xf numFmtId="0" fontId="21" fillId="0" borderId="1"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21" fillId="0" borderId="1" xfId="0" applyFont="1" applyBorder="1" applyAlignment="1">
      <alignment horizontal="center" vertical="center" shrinkToFit="1"/>
    </xf>
    <xf numFmtId="0" fontId="0" fillId="3" borderId="1" xfId="0" applyFont="1" applyFill="1" applyBorder="1" applyAlignment="1">
      <alignment horizontal="center" vertical="center" shrinkToFit="1"/>
    </xf>
    <xf numFmtId="0" fontId="24" fillId="3" borderId="1" xfId="0" applyFont="1" applyFill="1" applyBorder="1" applyAlignment="1">
      <alignment horizontal="center" vertical="center" shrinkToFit="1"/>
    </xf>
    <xf numFmtId="177" fontId="7" fillId="0" borderId="0" xfId="0" applyNumberFormat="1" applyFont="1" applyAlignment="1">
      <alignment horizontal="center"/>
    </xf>
    <xf numFmtId="0" fontId="9" fillId="0" borderId="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49" fontId="3" fillId="0" borderId="6"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4" fillId="0" borderId="15"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178" fontId="3" fillId="0" borderId="5" xfId="0" applyNumberFormat="1" applyFont="1" applyFill="1" applyBorder="1" applyAlignment="1">
      <alignment horizontal="center" vertical="center" shrinkToFit="1"/>
    </xf>
    <xf numFmtId="178" fontId="3" fillId="0" borderId="9" xfId="0" applyNumberFormat="1" applyFont="1" applyFill="1" applyBorder="1" applyAlignment="1">
      <alignment horizontal="center" vertical="center" shrinkToFit="1"/>
    </xf>
    <xf numFmtId="178" fontId="3" fillId="0" borderId="10" xfId="0" applyNumberFormat="1" applyFont="1" applyFill="1" applyBorder="1" applyAlignment="1">
      <alignment horizontal="center" vertical="center" shrinkToFit="1"/>
    </xf>
    <xf numFmtId="0" fontId="3" fillId="0" borderId="0" xfId="0" applyFont="1" applyAlignment="1">
      <alignment horizontal="center" vertical="center"/>
    </xf>
    <xf numFmtId="179" fontId="3" fillId="0" borderId="6" xfId="0" applyNumberFormat="1" applyFont="1" applyFill="1" applyBorder="1" applyAlignment="1">
      <alignment horizontal="center" vertical="center" shrinkToFit="1"/>
    </xf>
    <xf numFmtId="179" fontId="3" fillId="0" borderId="0" xfId="0" applyNumberFormat="1" applyFont="1" applyFill="1" applyBorder="1" applyAlignment="1">
      <alignment horizontal="center" vertical="center" shrinkToFit="1"/>
    </xf>
    <xf numFmtId="179" fontId="3" fillId="0" borderId="8" xfId="0" applyNumberFormat="1"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30" fillId="0" borderId="11" xfId="0" applyFont="1" applyBorder="1" applyAlignment="1">
      <alignment horizontal="center" vertical="center" shrinkToFit="1"/>
    </xf>
    <xf numFmtId="178" fontId="9" fillId="0" borderId="5" xfId="0" applyNumberFormat="1" applyFont="1" applyFill="1" applyBorder="1" applyAlignment="1">
      <alignment horizontal="center" vertical="center" shrinkToFit="1"/>
    </xf>
    <xf numFmtId="178" fontId="9" fillId="0" borderId="9" xfId="0" applyNumberFormat="1" applyFont="1" applyFill="1" applyBorder="1" applyAlignment="1">
      <alignment horizontal="center" vertical="center" shrinkToFit="1"/>
    </xf>
    <xf numFmtId="178" fontId="9" fillId="0" borderId="10" xfId="0" applyNumberFormat="1" applyFont="1" applyFill="1" applyBorder="1" applyAlignment="1">
      <alignment horizontal="center" vertical="center" shrinkToFit="1"/>
    </xf>
    <xf numFmtId="49" fontId="9" fillId="0" borderId="6"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8" xfId="0" applyNumberFormat="1" applyFont="1" applyFill="1" applyBorder="1" applyAlignment="1">
      <alignment horizontal="center" vertical="center" shrinkToFit="1"/>
    </xf>
    <xf numFmtId="179" fontId="9" fillId="0" borderId="6" xfId="0" applyNumberFormat="1" applyFont="1" applyFill="1" applyBorder="1" applyAlignment="1">
      <alignment horizontal="center" vertical="center" shrinkToFit="1"/>
    </xf>
    <xf numFmtId="179" fontId="9" fillId="0" borderId="0" xfId="0" applyNumberFormat="1" applyFont="1" applyFill="1" applyBorder="1" applyAlignment="1">
      <alignment horizontal="center" vertical="center" shrinkToFit="1"/>
    </xf>
    <xf numFmtId="179" fontId="9" fillId="0" borderId="8" xfId="0" applyNumberFormat="1" applyFont="1" applyFill="1" applyBorder="1" applyAlignment="1">
      <alignment horizontal="center" vertical="center" shrinkToFit="1"/>
    </xf>
    <xf numFmtId="176" fontId="9" fillId="0" borderId="6" xfId="0" applyNumberFormat="1" applyFont="1" applyFill="1" applyBorder="1" applyAlignment="1">
      <alignment horizontal="center" vertical="center" shrinkToFit="1"/>
    </xf>
    <xf numFmtId="176" fontId="9" fillId="0" borderId="0" xfId="0" applyNumberFormat="1" applyFont="1" applyFill="1" applyBorder="1" applyAlignment="1">
      <alignment horizontal="center" vertical="center" shrinkToFit="1"/>
    </xf>
    <xf numFmtId="176" fontId="9" fillId="0" borderId="8" xfId="0" applyNumberFormat="1" applyFont="1" applyFill="1" applyBorder="1" applyAlignment="1">
      <alignment horizontal="center" vertical="center" shrinkToFit="1"/>
    </xf>
    <xf numFmtId="178" fontId="9" fillId="0" borderId="6" xfId="0" applyNumberFormat="1" applyFont="1" applyFill="1" applyBorder="1" applyAlignment="1">
      <alignment horizontal="center" vertical="center" shrinkToFit="1"/>
    </xf>
    <xf numFmtId="178" fontId="9" fillId="0" borderId="0" xfId="0" applyNumberFormat="1" applyFont="1" applyFill="1" applyBorder="1" applyAlignment="1">
      <alignment horizontal="center" vertical="center" shrinkToFit="1"/>
    </xf>
    <xf numFmtId="178" fontId="9" fillId="0" borderId="8" xfId="0" applyNumberFormat="1" applyFont="1" applyFill="1" applyBorder="1" applyAlignment="1">
      <alignment horizontal="center" vertical="center" shrinkToFit="1"/>
    </xf>
    <xf numFmtId="0" fontId="9" fillId="0" borderId="1" xfId="0" applyFont="1" applyBorder="1" applyAlignment="1">
      <alignment horizontal="center" vertical="center" shrinkToFit="1"/>
    </xf>
    <xf numFmtId="177" fontId="7" fillId="0" borderId="0" xfId="0" applyNumberFormat="1" applyFont="1" applyAlignment="1">
      <alignment horizontal="right"/>
    </xf>
    <xf numFmtId="0" fontId="5" fillId="0" borderId="0" xfId="0" applyFont="1" applyFill="1" applyAlignment="1">
      <alignment horizontal="right" vertical="center"/>
    </xf>
    <xf numFmtId="0" fontId="5" fillId="0" borderId="0" xfId="0" applyFont="1" applyAlignment="1">
      <alignment horizontal="left" vertical="center"/>
    </xf>
    <xf numFmtId="56" fontId="15" fillId="0" borderId="27" xfId="0" applyNumberFormat="1" applyFont="1" applyBorder="1" applyAlignment="1">
      <alignment horizontal="center" vertical="center" shrinkToFit="1"/>
    </xf>
    <xf numFmtId="56" fontId="15" fillId="0" borderId="1" xfId="0" applyNumberFormat="1" applyFont="1" applyBorder="1" applyAlignment="1">
      <alignment horizontal="center" vertical="center" shrinkToFit="1"/>
    </xf>
    <xf numFmtId="56" fontId="15" fillId="0" borderId="28" xfId="0" applyNumberFormat="1"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28" xfId="0" applyFont="1" applyBorder="1" applyAlignment="1">
      <alignment horizontal="center" vertical="center" shrinkToFit="1"/>
    </xf>
    <xf numFmtId="0" fontId="15" fillId="0" borderId="27"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5" fillId="0" borderId="28" xfId="0" applyFont="1" applyBorder="1" applyAlignment="1">
      <alignment horizontal="center" vertical="center" wrapText="1" shrinkToFit="1"/>
    </xf>
    <xf numFmtId="0" fontId="15" fillId="0" borderId="27"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28" xfId="0" applyFont="1" applyBorder="1" applyAlignment="1">
      <alignment horizontal="center" vertical="center" shrinkToFit="1"/>
    </xf>
    <xf numFmtId="0" fontId="13" fillId="0" borderId="27" xfId="0" applyFont="1" applyBorder="1" applyAlignment="1">
      <alignment horizontal="center" vertical="center" wrapText="1" shrinkToFit="1"/>
    </xf>
    <xf numFmtId="0" fontId="13" fillId="0" borderId="29" xfId="0" applyFont="1" applyBorder="1" applyAlignment="1">
      <alignment horizontal="center" vertical="center" wrapText="1" shrinkToFit="1"/>
    </xf>
    <xf numFmtId="0" fontId="13" fillId="0" borderId="1" xfId="0" applyFont="1" applyBorder="1" applyAlignment="1">
      <alignment horizontal="center" vertical="center" wrapText="1" shrinkToFit="1"/>
    </xf>
    <xf numFmtId="0" fontId="13" fillId="0" borderId="30" xfId="0" applyFont="1" applyBorder="1" applyAlignment="1">
      <alignment horizontal="center" vertical="center" wrapText="1" shrinkToFit="1"/>
    </xf>
    <xf numFmtId="0" fontId="13" fillId="0" borderId="28" xfId="0" applyFont="1" applyBorder="1" applyAlignment="1">
      <alignment horizontal="center" vertical="center" wrapText="1" shrinkToFit="1"/>
    </xf>
    <xf numFmtId="0" fontId="13" fillId="0" borderId="31" xfId="0" applyFont="1" applyBorder="1" applyAlignment="1">
      <alignment horizontal="center" vertical="center" wrapText="1" shrinkToFit="1"/>
    </xf>
    <xf numFmtId="0" fontId="14" fillId="0" borderId="0" xfId="0" applyFont="1" applyBorder="1" applyAlignment="1">
      <alignment horizontal="center" vertical="center" shrinkToFit="1"/>
    </xf>
    <xf numFmtId="0" fontId="0" fillId="0" borderId="2" xfId="0" applyBorder="1" applyAlignment="1">
      <alignment horizontal="center" vertical="center" shrinkToFit="1"/>
    </xf>
    <xf numFmtId="0" fontId="0" fillId="0" borderId="2" xfId="0" applyFill="1" applyBorder="1" applyAlignment="1">
      <alignment horizontal="center" vertical="center" shrinkToFit="1"/>
    </xf>
    <xf numFmtId="0" fontId="17" fillId="0" borderId="27"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8" xfId="0" applyFont="1" applyBorder="1" applyAlignment="1">
      <alignment horizontal="center" vertical="center" shrinkToFit="1"/>
    </xf>
    <xf numFmtId="0" fontId="19" fillId="0" borderId="27"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19" fillId="0" borderId="28" xfId="0" applyFont="1" applyBorder="1" applyAlignment="1">
      <alignment horizontal="center" vertical="center" wrapText="1" shrinkToFit="1"/>
    </xf>
    <xf numFmtId="0" fontId="13" fillId="4" borderId="42" xfId="0" applyFont="1" applyFill="1" applyBorder="1" applyAlignment="1">
      <alignment horizontal="center" vertical="center" wrapText="1" shrinkToFit="1"/>
    </xf>
    <xf numFmtId="0" fontId="13" fillId="4" borderId="43" xfId="0" applyFont="1" applyFill="1" applyBorder="1" applyAlignment="1">
      <alignment horizontal="center" vertical="center" wrapText="1" shrinkToFit="1"/>
    </xf>
    <xf numFmtId="0" fontId="13" fillId="4" borderId="6" xfId="0" applyFont="1" applyFill="1" applyBorder="1" applyAlignment="1">
      <alignment horizontal="center" vertical="center" wrapText="1" shrinkToFit="1"/>
    </xf>
    <xf numFmtId="0" fontId="13" fillId="4" borderId="44" xfId="0" applyFont="1" applyFill="1" applyBorder="1" applyAlignment="1">
      <alignment horizontal="center" vertical="center" wrapText="1" shrinkToFit="1"/>
    </xf>
    <xf numFmtId="0" fontId="13" fillId="4" borderId="45" xfId="0" applyFont="1" applyFill="1" applyBorder="1" applyAlignment="1">
      <alignment horizontal="center" vertical="center" wrapText="1" shrinkToFit="1"/>
    </xf>
    <xf numFmtId="0" fontId="13" fillId="4" borderId="46" xfId="0" applyFont="1" applyFill="1" applyBorder="1" applyAlignment="1">
      <alignment horizontal="center" vertical="center" wrapText="1" shrinkToFit="1"/>
    </xf>
    <xf numFmtId="0" fontId="18" fillId="0" borderId="27" xfId="0" applyFont="1" applyBorder="1" applyAlignment="1">
      <alignment horizontal="center" vertical="center" wrapText="1" shrinkToFit="1"/>
    </xf>
    <xf numFmtId="0" fontId="18" fillId="0" borderId="29" xfId="0" applyFont="1" applyBorder="1" applyAlignment="1">
      <alignment horizontal="center" vertical="center" wrapText="1" shrinkToFit="1"/>
    </xf>
    <xf numFmtId="0" fontId="18" fillId="0" borderId="1" xfId="0" applyFont="1" applyBorder="1" applyAlignment="1">
      <alignment horizontal="center" vertical="center" wrapText="1" shrinkToFit="1"/>
    </xf>
    <xf numFmtId="0" fontId="18" fillId="0" borderId="30" xfId="0" applyFont="1" applyBorder="1" applyAlignment="1">
      <alignment horizontal="center" vertical="center" wrapText="1" shrinkToFit="1"/>
    </xf>
    <xf numFmtId="0" fontId="18" fillId="0" borderId="28" xfId="0" applyFont="1" applyBorder="1" applyAlignment="1">
      <alignment horizontal="center" vertical="center" wrapText="1" shrinkToFit="1"/>
    </xf>
    <xf numFmtId="0" fontId="18" fillId="0" borderId="31" xfId="0" applyFont="1" applyBorder="1" applyAlignment="1">
      <alignment horizontal="center" vertical="center" wrapText="1" shrinkToFit="1"/>
    </xf>
    <xf numFmtId="0" fontId="18" fillId="4" borderId="32" xfId="0" applyFont="1" applyFill="1" applyBorder="1" applyAlignment="1">
      <alignment horizontal="center" vertical="center"/>
    </xf>
    <xf numFmtId="0" fontId="18" fillId="4" borderId="36" xfId="0" applyFont="1" applyFill="1" applyBorder="1" applyAlignment="1">
      <alignment horizontal="center" vertical="center"/>
    </xf>
    <xf numFmtId="0" fontId="18" fillId="4" borderId="38" xfId="0" applyFont="1" applyFill="1" applyBorder="1" applyAlignment="1">
      <alignment horizontal="center" vertical="center"/>
    </xf>
    <xf numFmtId="56" fontId="15" fillId="4" borderId="33" xfId="0" applyNumberFormat="1" applyFont="1" applyFill="1" applyBorder="1" applyAlignment="1">
      <alignment horizontal="center" vertical="center" shrinkToFit="1"/>
    </xf>
    <xf numFmtId="56" fontId="15" fillId="4" borderId="3" xfId="0" applyNumberFormat="1" applyFont="1" applyFill="1" applyBorder="1" applyAlignment="1">
      <alignment horizontal="center" vertical="center" shrinkToFit="1"/>
    </xf>
    <xf numFmtId="56" fontId="15" fillId="4" borderId="39" xfId="0" applyNumberFormat="1" applyFont="1" applyFill="1" applyBorder="1" applyAlignment="1">
      <alignment horizontal="center" vertical="center" shrinkToFit="1"/>
    </xf>
    <xf numFmtId="0" fontId="17" fillId="4" borderId="33"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39" xfId="0" applyFont="1" applyFill="1" applyBorder="1" applyAlignment="1">
      <alignment horizontal="center" vertical="center" shrinkToFit="1"/>
    </xf>
    <xf numFmtId="0" fontId="15" fillId="4" borderId="33" xfId="0" applyFont="1" applyFill="1" applyBorder="1" applyAlignment="1">
      <alignment horizontal="center" vertical="center" wrapText="1" shrinkToFit="1"/>
    </xf>
    <xf numFmtId="0" fontId="15" fillId="4" borderId="3" xfId="0" applyFont="1" applyFill="1" applyBorder="1" applyAlignment="1">
      <alignment horizontal="center" vertical="center" wrapText="1" shrinkToFit="1"/>
    </xf>
    <xf numFmtId="0" fontId="15" fillId="4" borderId="39" xfId="0" applyFont="1" applyFill="1" applyBorder="1" applyAlignment="1">
      <alignment horizontal="center" vertical="center" wrapText="1" shrinkToFit="1"/>
    </xf>
    <xf numFmtId="56" fontId="15" fillId="0" borderId="33" xfId="0" applyNumberFormat="1" applyFont="1" applyBorder="1" applyAlignment="1">
      <alignment horizontal="center" vertical="center" shrinkToFit="1"/>
    </xf>
    <xf numFmtId="56" fontId="15" fillId="0" borderId="3" xfId="0" applyNumberFormat="1" applyFont="1" applyBorder="1" applyAlignment="1">
      <alignment horizontal="center" vertical="center" shrinkToFit="1"/>
    </xf>
    <xf numFmtId="56" fontId="15" fillId="0" borderId="39" xfId="0" applyNumberFormat="1"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39" xfId="0" applyFont="1" applyBorder="1" applyAlignment="1">
      <alignment horizontal="center" vertical="center" shrinkToFit="1"/>
    </xf>
    <xf numFmtId="0" fontId="15" fillId="0" borderId="33" xfId="0" applyFont="1" applyBorder="1" applyAlignment="1">
      <alignment horizontal="center" vertical="center" wrapText="1" shrinkToFit="1"/>
    </xf>
    <xf numFmtId="0" fontId="15" fillId="0" borderId="3" xfId="0" applyFont="1" applyBorder="1" applyAlignment="1">
      <alignment horizontal="center" vertical="center" wrapText="1" shrinkToFit="1"/>
    </xf>
    <xf numFmtId="0" fontId="15" fillId="0" borderId="39" xfId="0" applyFont="1" applyBorder="1" applyAlignment="1">
      <alignment horizontal="center" vertical="center" wrapText="1" shrinkToFit="1"/>
    </xf>
    <xf numFmtId="0" fontId="13" fillId="0" borderId="42" xfId="0" applyFont="1" applyBorder="1" applyAlignment="1">
      <alignment horizontal="center" vertical="center" wrapText="1" shrinkToFit="1"/>
    </xf>
    <xf numFmtId="0" fontId="13" fillId="0" borderId="43"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44" xfId="0" applyFont="1" applyBorder="1" applyAlignment="1">
      <alignment horizontal="center" vertical="center" wrapText="1" shrinkToFit="1"/>
    </xf>
    <xf numFmtId="0" fontId="13" fillId="0" borderId="45" xfId="0" applyFont="1" applyBorder="1" applyAlignment="1">
      <alignment horizontal="center" vertical="center" wrapText="1" shrinkToFit="1"/>
    </xf>
    <xf numFmtId="0" fontId="13" fillId="0" borderId="46" xfId="0" applyFont="1" applyBorder="1" applyAlignment="1">
      <alignment horizontal="center" vertical="center" wrapText="1" shrinkToFit="1"/>
    </xf>
    <xf numFmtId="0" fontId="13" fillId="0" borderId="89" xfId="0" applyFont="1" applyFill="1" applyBorder="1" applyAlignment="1">
      <alignment horizontal="center" vertical="center" shrinkToFit="1"/>
    </xf>
    <xf numFmtId="0" fontId="18" fillId="0" borderId="9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4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46" xfId="0" applyFont="1" applyFill="1" applyBorder="1" applyAlignment="1">
      <alignment horizontal="center" vertical="center" shrinkToFit="1"/>
    </xf>
    <xf numFmtId="0" fontId="18" fillId="6" borderId="78" xfId="0" applyFont="1" applyFill="1" applyBorder="1" applyAlignment="1">
      <alignment horizontal="center" vertical="center" wrapText="1" shrinkToFit="1"/>
    </xf>
    <xf numFmtId="0" fontId="18" fillId="6" borderId="79" xfId="0" applyFont="1" applyFill="1" applyBorder="1" applyAlignment="1">
      <alignment horizontal="center" vertical="center" wrapText="1" shrinkToFit="1"/>
    </xf>
    <xf numFmtId="0" fontId="18" fillId="6" borderId="82" xfId="0" applyFont="1" applyFill="1" applyBorder="1" applyAlignment="1">
      <alignment horizontal="center" vertical="center" wrapText="1" shrinkToFit="1"/>
    </xf>
    <xf numFmtId="0" fontId="18" fillId="6" borderId="83" xfId="0" applyFont="1" applyFill="1" applyBorder="1" applyAlignment="1">
      <alignment horizontal="center" vertical="center" wrapText="1" shrinkToFit="1"/>
    </xf>
    <xf numFmtId="0" fontId="18" fillId="6" borderId="87" xfId="0" applyFont="1" applyFill="1" applyBorder="1" applyAlignment="1">
      <alignment horizontal="center" vertical="center" wrapText="1" shrinkToFit="1"/>
    </xf>
    <xf numFmtId="0" fontId="18" fillId="6" borderId="88" xfId="0" applyFont="1" applyFill="1" applyBorder="1" applyAlignment="1">
      <alignment horizontal="center" vertical="center" wrapText="1" shrinkToFit="1"/>
    </xf>
    <xf numFmtId="0" fontId="13" fillId="8" borderId="32" xfId="0" applyFont="1" applyFill="1" applyBorder="1" applyAlignment="1">
      <alignment horizontal="center" vertical="center"/>
    </xf>
    <xf numFmtId="0" fontId="18" fillId="8" borderId="36" xfId="0" applyFont="1" applyFill="1" applyBorder="1" applyAlignment="1">
      <alignment horizontal="center" vertical="center"/>
    </xf>
    <xf numFmtId="0" fontId="18" fillId="8" borderId="38" xfId="0" applyFont="1" applyFill="1" applyBorder="1" applyAlignment="1">
      <alignment horizontal="center" vertical="center"/>
    </xf>
    <xf numFmtId="56" fontId="15" fillId="8" borderId="33" xfId="0" applyNumberFormat="1" applyFont="1" applyFill="1" applyBorder="1" applyAlignment="1">
      <alignment horizontal="center" vertical="center" shrinkToFit="1"/>
    </xf>
    <xf numFmtId="56" fontId="15" fillId="8" borderId="3" xfId="0" applyNumberFormat="1" applyFont="1" applyFill="1" applyBorder="1" applyAlignment="1">
      <alignment horizontal="center" vertical="center" shrinkToFit="1"/>
    </xf>
    <xf numFmtId="56" fontId="15" fillId="8" borderId="60" xfId="0" applyNumberFormat="1" applyFont="1" applyFill="1" applyBorder="1" applyAlignment="1">
      <alignment horizontal="center" vertical="center" shrinkToFit="1"/>
    </xf>
    <xf numFmtId="0" fontId="17" fillId="8" borderId="33" xfId="0" applyFont="1" applyFill="1" applyBorder="1" applyAlignment="1">
      <alignment horizontal="center" vertical="center" shrinkToFit="1"/>
    </xf>
    <xf numFmtId="0" fontId="17" fillId="8" borderId="3" xfId="0" applyFont="1" applyFill="1" applyBorder="1" applyAlignment="1">
      <alignment horizontal="center" vertical="center" shrinkToFit="1"/>
    </xf>
    <xf numFmtId="0" fontId="17" fillId="8" borderId="60" xfId="0" applyFont="1" applyFill="1" applyBorder="1" applyAlignment="1">
      <alignment horizontal="center" vertical="center" shrinkToFit="1"/>
    </xf>
    <xf numFmtId="0" fontId="15" fillId="8" borderId="33" xfId="0" applyFont="1" applyFill="1" applyBorder="1" applyAlignment="1">
      <alignment horizontal="center" vertical="center" shrinkToFit="1"/>
    </xf>
    <xf numFmtId="0" fontId="15" fillId="8" borderId="3" xfId="0" applyFont="1" applyFill="1" applyBorder="1" applyAlignment="1">
      <alignment horizontal="center" vertical="center" shrinkToFit="1"/>
    </xf>
    <xf numFmtId="0" fontId="15" fillId="8" borderId="60" xfId="0" applyFont="1" applyFill="1" applyBorder="1" applyAlignment="1">
      <alignment horizontal="center" vertical="center" shrinkToFit="1"/>
    </xf>
    <xf numFmtId="0" fontId="13" fillId="8" borderId="42" xfId="0" applyFont="1" applyFill="1" applyBorder="1" applyAlignment="1">
      <alignment horizontal="center" vertical="center" shrinkToFit="1"/>
    </xf>
    <xf numFmtId="0" fontId="13" fillId="8" borderId="43" xfId="0" applyFont="1" applyFill="1" applyBorder="1" applyAlignment="1">
      <alignment horizontal="center" vertical="center" shrinkToFit="1"/>
    </xf>
    <xf numFmtId="0" fontId="13" fillId="8" borderId="6" xfId="0" applyFont="1" applyFill="1" applyBorder="1" applyAlignment="1">
      <alignment horizontal="center" vertical="center" shrinkToFit="1"/>
    </xf>
    <xf numFmtId="0" fontId="13" fillId="8" borderId="44" xfId="0" applyFont="1" applyFill="1" applyBorder="1" applyAlignment="1">
      <alignment horizontal="center" vertical="center" shrinkToFit="1"/>
    </xf>
    <xf numFmtId="0" fontId="13" fillId="6" borderId="32" xfId="0" applyFont="1" applyFill="1" applyBorder="1" applyAlignment="1">
      <alignment horizontal="center" vertical="center"/>
    </xf>
    <xf numFmtId="0" fontId="18" fillId="6" borderId="36" xfId="0" applyFont="1" applyFill="1" applyBorder="1" applyAlignment="1">
      <alignment horizontal="center" vertical="center"/>
    </xf>
    <xf numFmtId="0" fontId="18" fillId="6" borderId="38" xfId="0" applyFont="1" applyFill="1" applyBorder="1" applyAlignment="1">
      <alignment horizontal="center" vertical="center"/>
    </xf>
    <xf numFmtId="56" fontId="15" fillId="6" borderId="76" xfId="0" applyNumberFormat="1" applyFont="1" applyFill="1" applyBorder="1" applyAlignment="1">
      <alignment horizontal="center" vertical="center" shrinkToFit="1"/>
    </xf>
    <xf numFmtId="56" fontId="15" fillId="6" borderId="80" xfId="0" applyNumberFormat="1" applyFont="1" applyFill="1" applyBorder="1" applyAlignment="1">
      <alignment horizontal="center" vertical="center" shrinkToFit="1"/>
    </xf>
    <xf numFmtId="56" fontId="15" fillId="6" borderId="85" xfId="0" applyNumberFormat="1" applyFont="1" applyFill="1" applyBorder="1" applyAlignment="1">
      <alignment horizontal="center" vertical="center" shrinkToFit="1"/>
    </xf>
    <xf numFmtId="0" fontId="17" fillId="6" borderId="76" xfId="0" applyFont="1" applyFill="1" applyBorder="1" applyAlignment="1">
      <alignment horizontal="center" vertical="center" shrinkToFit="1"/>
    </xf>
    <xf numFmtId="0" fontId="17" fillId="6" borderId="80" xfId="0" applyFont="1" applyFill="1" applyBorder="1" applyAlignment="1">
      <alignment horizontal="center" vertical="center" shrinkToFit="1"/>
    </xf>
    <xf numFmtId="0" fontId="17" fillId="6" borderId="85" xfId="0" applyFont="1" applyFill="1" applyBorder="1" applyAlignment="1">
      <alignment horizontal="center" vertical="center" shrinkToFit="1"/>
    </xf>
    <xf numFmtId="0" fontId="15" fillId="6" borderId="76" xfId="0" applyFont="1" applyFill="1" applyBorder="1" applyAlignment="1">
      <alignment horizontal="center" vertical="center" wrapText="1" shrinkToFit="1"/>
    </xf>
    <xf numFmtId="0" fontId="15" fillId="6" borderId="80" xfId="0" applyFont="1" applyFill="1" applyBorder="1" applyAlignment="1">
      <alignment horizontal="center" vertical="center" wrapText="1" shrinkToFit="1"/>
    </xf>
    <xf numFmtId="0" fontId="15" fillId="6" borderId="85" xfId="0" applyFont="1" applyFill="1" applyBorder="1" applyAlignment="1">
      <alignment horizontal="center" vertical="center" wrapText="1" shrinkToFit="1"/>
    </xf>
    <xf numFmtId="0" fontId="15" fillId="6" borderId="76" xfId="0" applyFont="1" applyFill="1" applyBorder="1" applyAlignment="1">
      <alignment horizontal="center" vertical="center" shrinkToFit="1"/>
    </xf>
    <xf numFmtId="0" fontId="15" fillId="6" borderId="80" xfId="0" applyFont="1" applyFill="1" applyBorder="1" applyAlignment="1">
      <alignment horizontal="center" vertical="center" shrinkToFit="1"/>
    </xf>
    <xf numFmtId="0" fontId="15" fillId="6" borderId="85" xfId="0" applyFont="1" applyFill="1" applyBorder="1" applyAlignment="1">
      <alignment horizontal="center" vertical="center" shrinkToFit="1"/>
    </xf>
    <xf numFmtId="0" fontId="13" fillId="0" borderId="36"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8" xfId="0" applyFont="1" applyFill="1" applyBorder="1" applyAlignment="1">
      <alignment horizontal="center" vertical="center"/>
    </xf>
    <xf numFmtId="56" fontId="15" fillId="0" borderId="3" xfId="0" applyNumberFormat="1" applyFont="1" applyFill="1" applyBorder="1" applyAlignment="1">
      <alignment horizontal="center" vertical="center" shrinkToFit="1"/>
    </xf>
    <xf numFmtId="56" fontId="15" fillId="0" borderId="39" xfId="0" applyNumberFormat="1"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39" xfId="0" applyFont="1" applyFill="1" applyBorder="1" applyAlignment="1">
      <alignment horizontal="center" vertical="center" shrinkToFit="1"/>
    </xf>
    <xf numFmtId="56" fontId="15" fillId="0" borderId="33"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39" xfId="0" applyFont="1" applyBorder="1" applyAlignment="1">
      <alignment horizontal="center" vertical="center"/>
    </xf>
    <xf numFmtId="0" fontId="17" fillId="0" borderId="33" xfId="0" applyFont="1" applyBorder="1" applyAlignment="1">
      <alignment horizontal="center" vertical="center"/>
    </xf>
    <xf numFmtId="0" fontId="17" fillId="0" borderId="3" xfId="0" applyFont="1" applyBorder="1" applyAlignment="1">
      <alignment horizontal="center" vertical="center"/>
    </xf>
    <xf numFmtId="0" fontId="17" fillId="0" borderId="39" xfId="0" applyFont="1" applyBorder="1" applyAlignment="1">
      <alignment horizontal="center" vertical="center"/>
    </xf>
    <xf numFmtId="0" fontId="15" fillId="0" borderId="3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3" xfId="0" applyFont="1" applyBorder="1" applyAlignment="1">
      <alignment horizontal="center" vertical="center"/>
    </xf>
    <xf numFmtId="0" fontId="13"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0" fillId="13" borderId="13" xfId="0" applyFill="1" applyBorder="1" applyAlignment="1">
      <alignment horizontal="center" vertical="center"/>
    </xf>
    <xf numFmtId="0" fontId="0" fillId="13" borderId="47" xfId="0" applyFill="1" applyBorder="1" applyAlignment="1">
      <alignment horizontal="center" vertical="center"/>
    </xf>
    <xf numFmtId="0" fontId="0" fillId="13" borderId="14" xfId="0" applyFill="1" applyBorder="1" applyAlignment="1">
      <alignment horizontal="center" vertical="center"/>
    </xf>
    <xf numFmtId="0" fontId="0" fillId="0" borderId="42" xfId="0" applyBorder="1" applyAlignment="1">
      <alignment horizontal="center" vertical="center" wrapText="1"/>
    </xf>
    <xf numFmtId="0" fontId="0" fillId="0" borderId="91"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45" xfId="0" applyBorder="1" applyAlignment="1">
      <alignment horizontal="center" vertical="center" wrapText="1"/>
    </xf>
    <xf numFmtId="0" fontId="0" fillId="0" borderId="48" xfId="0" applyBorder="1" applyAlignment="1">
      <alignment horizontal="center" vertical="center" wrapText="1"/>
    </xf>
    <xf numFmtId="56" fontId="15" fillId="0" borderId="3"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6"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49" fontId="9" fillId="2" borderId="6" xfId="0" applyNumberFormat="1" applyFont="1" applyFill="1" applyBorder="1" applyAlignment="1">
      <alignment horizontal="center" vertical="center" shrinkToFit="1"/>
    </xf>
    <xf numFmtId="49" fontId="9" fillId="2" borderId="0" xfId="0" applyNumberFormat="1" applyFont="1" applyFill="1" applyBorder="1" applyAlignment="1">
      <alignment horizontal="center" vertical="center" shrinkToFit="1"/>
    </xf>
    <xf numFmtId="49" fontId="9" fillId="2" borderId="8" xfId="0" applyNumberFormat="1"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78" fontId="9" fillId="2" borderId="5" xfId="0" applyNumberFormat="1" applyFont="1" applyFill="1" applyBorder="1" applyAlignment="1">
      <alignment horizontal="center" vertical="center" shrinkToFit="1"/>
    </xf>
    <xf numFmtId="178" fontId="9" fillId="2" borderId="9" xfId="0" applyNumberFormat="1" applyFont="1" applyFill="1" applyBorder="1" applyAlignment="1">
      <alignment horizontal="center" vertical="center" shrinkToFit="1"/>
    </xf>
    <xf numFmtId="178" fontId="9" fillId="2" borderId="10" xfId="0" applyNumberFormat="1" applyFont="1" applyFill="1" applyBorder="1" applyAlignment="1">
      <alignment horizontal="center" vertical="center" shrinkToFit="1"/>
    </xf>
    <xf numFmtId="179" fontId="9" fillId="2" borderId="6" xfId="0" applyNumberFormat="1" applyFont="1" applyFill="1" applyBorder="1" applyAlignment="1">
      <alignment horizontal="center" vertical="center" shrinkToFit="1"/>
    </xf>
    <xf numFmtId="179" fontId="9" fillId="2" borderId="0" xfId="0" applyNumberFormat="1" applyFont="1" applyFill="1" applyBorder="1" applyAlignment="1">
      <alignment horizontal="center" vertical="center" shrinkToFit="1"/>
    </xf>
    <xf numFmtId="179" fontId="9" fillId="2" borderId="8" xfId="0" applyNumberFormat="1" applyFont="1" applyFill="1" applyBorder="1" applyAlignment="1">
      <alignment horizontal="center" vertical="center" shrinkToFit="1"/>
    </xf>
    <xf numFmtId="176" fontId="9" fillId="2" borderId="6" xfId="0" applyNumberFormat="1" applyFont="1" applyFill="1" applyBorder="1" applyAlignment="1">
      <alignment horizontal="center" vertical="center" shrinkToFit="1"/>
    </xf>
    <xf numFmtId="176" fontId="9" fillId="2" borderId="0" xfId="0" applyNumberFormat="1" applyFont="1" applyFill="1" applyBorder="1" applyAlignment="1">
      <alignment horizontal="center" vertical="center" shrinkToFit="1"/>
    </xf>
    <xf numFmtId="176" fontId="9" fillId="2" borderId="8"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2" borderId="0" xfId="0" applyNumberFormat="1" applyFont="1" applyFill="1" applyBorder="1" applyAlignment="1">
      <alignment horizontal="center" vertical="center" shrinkToFit="1"/>
    </xf>
    <xf numFmtId="49" fontId="3" fillId="2" borderId="8" xfId="0" applyNumberFormat="1" applyFont="1" applyFill="1" applyBorder="1" applyAlignment="1">
      <alignment horizontal="center" vertical="center" shrinkToFit="1"/>
    </xf>
    <xf numFmtId="179" fontId="3" fillId="2" borderId="6" xfId="0" applyNumberFormat="1" applyFont="1" applyFill="1" applyBorder="1" applyAlignment="1">
      <alignment horizontal="center" vertical="center" shrinkToFit="1"/>
    </xf>
    <xf numFmtId="179" fontId="3" fillId="2" borderId="0" xfId="0" applyNumberFormat="1" applyFont="1" applyFill="1" applyBorder="1" applyAlignment="1">
      <alignment horizontal="center" vertical="center" shrinkToFit="1"/>
    </xf>
    <xf numFmtId="179" fontId="3" fillId="2" borderId="8" xfId="0" applyNumberFormat="1" applyFont="1" applyFill="1" applyBorder="1" applyAlignment="1">
      <alignment horizontal="center" vertical="center" shrinkToFit="1"/>
    </xf>
    <xf numFmtId="0" fontId="14" fillId="0" borderId="11" xfId="0" applyFont="1" applyBorder="1" applyAlignment="1">
      <alignment horizontal="center" vertical="center" shrinkToFit="1"/>
    </xf>
    <xf numFmtId="0" fontId="0" fillId="0" borderId="5" xfId="0" applyFill="1" applyBorder="1" applyAlignment="1">
      <alignment horizontal="center" vertical="center" shrinkToFit="1"/>
    </xf>
    <xf numFmtId="0" fontId="0" fillId="0" borderId="10" xfId="0" applyFill="1" applyBorder="1" applyAlignment="1">
      <alignment horizontal="center" vertical="center" shrinkToFit="1"/>
    </xf>
    <xf numFmtId="56" fontId="0" fillId="9" borderId="32" xfId="0" applyNumberFormat="1" applyFill="1" applyBorder="1" applyAlignment="1">
      <alignment horizontal="center" vertical="center"/>
    </xf>
    <xf numFmtId="56" fontId="0" fillId="9" borderId="36" xfId="0" applyNumberFormat="1" applyFill="1" applyBorder="1" applyAlignment="1">
      <alignment horizontal="center" vertical="center"/>
    </xf>
    <xf numFmtId="56" fontId="0" fillId="9" borderId="38" xfId="0" applyNumberFormat="1" applyFill="1" applyBorder="1" applyAlignment="1">
      <alignment horizontal="center" vertical="center"/>
    </xf>
    <xf numFmtId="0" fontId="0" fillId="9" borderId="33" xfId="0" applyFill="1" applyBorder="1" applyAlignment="1">
      <alignment horizontal="center" vertical="center"/>
    </xf>
    <xf numFmtId="0" fontId="0" fillId="9" borderId="3" xfId="0" applyFill="1" applyBorder="1" applyAlignment="1">
      <alignment horizontal="center" vertical="center"/>
    </xf>
    <xf numFmtId="0" fontId="0" fillId="9" borderId="39" xfId="0" applyFill="1" applyBorder="1" applyAlignment="1">
      <alignment horizontal="center" vertical="center"/>
    </xf>
    <xf numFmtId="0" fontId="0" fillId="9" borderId="34" xfId="0" applyFill="1" applyBorder="1" applyAlignment="1">
      <alignment horizontal="center" vertical="center"/>
    </xf>
    <xf numFmtId="0" fontId="0" fillId="9" borderId="35" xfId="0" applyFill="1" applyBorder="1" applyAlignment="1">
      <alignment horizontal="center" vertical="center"/>
    </xf>
    <xf numFmtId="0" fontId="0" fillId="9" borderId="13" xfId="0" applyFill="1" applyBorder="1" applyAlignment="1">
      <alignment horizontal="center" vertical="center"/>
    </xf>
    <xf numFmtId="0" fontId="0" fillId="9" borderId="37"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0" fillId="9" borderId="13" xfId="0" applyFill="1" applyBorder="1" applyAlignment="1">
      <alignment horizontal="left" vertical="center"/>
    </xf>
    <xf numFmtId="0" fontId="0" fillId="9" borderId="37" xfId="0" applyFill="1" applyBorder="1" applyAlignment="1">
      <alignment horizontal="left" vertical="center"/>
    </xf>
    <xf numFmtId="0" fontId="0" fillId="9" borderId="40" xfId="0" applyFill="1" applyBorder="1" applyAlignment="1">
      <alignment horizontal="left" vertical="center"/>
    </xf>
    <xf numFmtId="0" fontId="0" fillId="9" borderId="41" xfId="0" applyFill="1" applyBorder="1" applyAlignment="1">
      <alignment horizontal="left" vertical="center"/>
    </xf>
    <xf numFmtId="56" fontId="0" fillId="6" borderId="32" xfId="0" applyNumberFormat="1" applyFill="1" applyBorder="1" applyAlignment="1">
      <alignment horizontal="center" vertical="center"/>
    </xf>
    <xf numFmtId="56" fontId="0" fillId="6" borderId="36" xfId="0" applyNumberFormat="1" applyFill="1" applyBorder="1" applyAlignment="1">
      <alignment horizontal="center" vertical="center"/>
    </xf>
    <xf numFmtId="56" fontId="0" fillId="6" borderId="38" xfId="0" applyNumberFormat="1" applyFill="1" applyBorder="1" applyAlignment="1">
      <alignment horizontal="center" vertical="center"/>
    </xf>
    <xf numFmtId="0" fontId="0" fillId="6" borderId="33" xfId="0" applyFill="1" applyBorder="1" applyAlignment="1">
      <alignment horizontal="center" vertical="center"/>
    </xf>
    <xf numFmtId="0" fontId="0" fillId="6" borderId="3" xfId="0" applyFill="1" applyBorder="1" applyAlignment="1">
      <alignment horizontal="center" vertical="center"/>
    </xf>
    <xf numFmtId="0" fontId="0" fillId="6" borderId="39" xfId="0" applyFill="1" applyBorder="1" applyAlignment="1">
      <alignment horizontal="center" vertical="center"/>
    </xf>
    <xf numFmtId="0" fontId="0" fillId="6" borderId="34" xfId="0" applyFill="1" applyBorder="1" applyAlignment="1">
      <alignment horizontal="center" vertical="center"/>
    </xf>
    <xf numFmtId="0" fontId="0" fillId="6" borderId="35" xfId="0" applyFill="1" applyBorder="1" applyAlignment="1">
      <alignment horizontal="center" vertical="center"/>
    </xf>
    <xf numFmtId="0" fontId="0" fillId="6" borderId="13" xfId="0" applyFill="1" applyBorder="1" applyAlignment="1">
      <alignment horizontal="center" vertical="center"/>
    </xf>
    <xf numFmtId="0" fontId="0" fillId="6" borderId="37"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56" fontId="0" fillId="6" borderId="32" xfId="0" applyNumberFormat="1" applyFont="1" applyFill="1" applyBorder="1" applyAlignment="1">
      <alignment horizontal="center" vertical="center"/>
    </xf>
    <xf numFmtId="56" fontId="24" fillId="6" borderId="36" xfId="0" applyNumberFormat="1" applyFont="1" applyFill="1" applyBorder="1" applyAlignment="1">
      <alignment horizontal="center" vertical="center"/>
    </xf>
    <xf numFmtId="56" fontId="24" fillId="6" borderId="38" xfId="0" applyNumberFormat="1" applyFont="1" applyFill="1" applyBorder="1" applyAlignment="1">
      <alignment horizontal="center" vertical="center"/>
    </xf>
    <xf numFmtId="0" fontId="0" fillId="6" borderId="33" xfId="0" applyFont="1" applyFill="1" applyBorder="1" applyAlignment="1">
      <alignment horizontal="center" vertical="center" shrinkToFit="1"/>
    </xf>
    <xf numFmtId="0" fontId="24" fillId="6" borderId="3" xfId="0" applyFont="1" applyFill="1" applyBorder="1" applyAlignment="1">
      <alignment horizontal="center" vertical="center" shrinkToFit="1"/>
    </xf>
    <xf numFmtId="0" fontId="24" fillId="6" borderId="39" xfId="0" applyFont="1" applyFill="1" applyBorder="1" applyAlignment="1">
      <alignment horizontal="center" vertical="center" shrinkToFit="1"/>
    </xf>
    <xf numFmtId="0" fontId="24" fillId="6" borderId="33" xfId="0" applyFont="1" applyFill="1" applyBorder="1" applyAlignment="1">
      <alignment horizontal="center" vertical="center" wrapText="1" shrinkToFit="1"/>
    </xf>
    <xf numFmtId="0" fontId="24" fillId="6" borderId="3" xfId="0" applyFont="1" applyFill="1" applyBorder="1" applyAlignment="1">
      <alignment horizontal="center" vertical="center" wrapText="1" shrinkToFit="1"/>
    </xf>
    <xf numFmtId="0" fontId="24" fillId="6" borderId="39" xfId="0" applyFont="1" applyFill="1" applyBorder="1" applyAlignment="1">
      <alignment horizontal="center" vertical="center" wrapText="1" shrinkToFit="1"/>
    </xf>
    <xf numFmtId="0" fontId="24" fillId="6" borderId="33" xfId="0" applyFont="1" applyFill="1" applyBorder="1" applyAlignment="1">
      <alignment horizontal="center" vertical="center" wrapText="1"/>
    </xf>
    <xf numFmtId="0" fontId="24" fillId="6" borderId="3" xfId="0" applyFont="1" applyFill="1" applyBorder="1" applyAlignment="1">
      <alignment horizontal="center" vertical="center"/>
    </xf>
    <xf numFmtId="0" fontId="24" fillId="6" borderId="39" xfId="0" applyFont="1" applyFill="1" applyBorder="1" applyAlignment="1">
      <alignment horizontal="center" vertical="center"/>
    </xf>
    <xf numFmtId="0" fontId="24" fillId="6" borderId="34" xfId="0" applyFont="1" applyFill="1" applyBorder="1" applyAlignment="1">
      <alignment horizontal="center" vertical="center"/>
    </xf>
    <xf numFmtId="0" fontId="24" fillId="6" borderId="35" xfId="0" applyFont="1" applyFill="1" applyBorder="1" applyAlignment="1">
      <alignment horizontal="center" vertical="center"/>
    </xf>
    <xf numFmtId="0" fontId="24" fillId="6" borderId="13" xfId="0" applyFont="1" applyFill="1" applyBorder="1" applyAlignment="1">
      <alignment horizontal="center" vertical="center"/>
    </xf>
    <xf numFmtId="0" fontId="24" fillId="6" borderId="37" xfId="0" applyFont="1" applyFill="1" applyBorder="1" applyAlignment="1">
      <alignment horizontal="center" vertical="center"/>
    </xf>
    <xf numFmtId="0" fontId="24" fillId="6" borderId="40" xfId="0" applyFont="1" applyFill="1" applyBorder="1" applyAlignment="1">
      <alignment horizontal="center" vertical="center"/>
    </xf>
    <xf numFmtId="0" fontId="24" fillId="6" borderId="41" xfId="0" applyFont="1" applyFill="1" applyBorder="1" applyAlignment="1">
      <alignment horizontal="center" vertical="center"/>
    </xf>
    <xf numFmtId="0" fontId="0" fillId="9" borderId="28" xfId="0" applyFill="1" applyBorder="1" applyAlignment="1">
      <alignment horizontal="center" vertical="center"/>
    </xf>
    <xf numFmtId="0" fontId="0" fillId="9" borderId="31" xfId="0" applyFill="1" applyBorder="1" applyAlignment="1">
      <alignment horizontal="center" vertical="center"/>
    </xf>
    <xf numFmtId="56" fontId="0" fillId="9" borderId="32" xfId="0" applyNumberFormat="1" applyFill="1" applyBorder="1" applyAlignment="1">
      <alignment horizontal="center" vertical="center" shrinkToFit="1"/>
    </xf>
    <xf numFmtId="56" fontId="0" fillId="9" borderId="36" xfId="0" applyNumberFormat="1" applyFill="1" applyBorder="1" applyAlignment="1">
      <alignment horizontal="center" vertical="center" shrinkToFit="1"/>
    </xf>
    <xf numFmtId="56" fontId="0" fillId="9" borderId="38" xfId="0" applyNumberFormat="1" applyFill="1" applyBorder="1" applyAlignment="1">
      <alignment horizontal="center" vertical="center" shrinkToFit="1"/>
    </xf>
    <xf numFmtId="0" fontId="0" fillId="9" borderId="33" xfId="0" applyFill="1" applyBorder="1" applyAlignment="1">
      <alignment horizontal="center" vertical="center" shrinkToFit="1"/>
    </xf>
    <xf numFmtId="0" fontId="0" fillId="9" borderId="3" xfId="0" applyFill="1" applyBorder="1" applyAlignment="1">
      <alignment horizontal="center" vertical="center" shrinkToFit="1"/>
    </xf>
    <xf numFmtId="0" fontId="0" fillId="9" borderId="39" xfId="0" applyFill="1" applyBorder="1" applyAlignment="1">
      <alignment horizontal="center" vertical="center" shrinkToFit="1"/>
    </xf>
    <xf numFmtId="0" fontId="0" fillId="9" borderId="33" xfId="0" applyFill="1" applyBorder="1" applyAlignment="1">
      <alignment horizontal="center" vertical="center" wrapText="1" shrinkToFit="1"/>
    </xf>
    <xf numFmtId="0" fontId="13" fillId="9" borderId="33" xfId="0" applyFont="1" applyFill="1" applyBorder="1" applyAlignment="1">
      <alignment horizontal="center" vertical="center" wrapText="1" shrinkToFit="1"/>
    </xf>
    <xf numFmtId="0" fontId="13" fillId="9" borderId="3" xfId="0" applyFont="1" applyFill="1" applyBorder="1" applyAlignment="1">
      <alignment horizontal="center" vertical="center" wrapText="1" shrinkToFit="1"/>
    </xf>
    <xf numFmtId="0" fontId="13" fillId="9" borderId="39" xfId="0" applyFont="1" applyFill="1" applyBorder="1" applyAlignment="1">
      <alignment horizontal="center" vertical="center" wrapText="1" shrinkToFit="1"/>
    </xf>
    <xf numFmtId="56" fontId="0" fillId="9" borderId="57" xfId="0" applyNumberFormat="1" applyFill="1" applyBorder="1" applyAlignment="1">
      <alignment horizontal="center" vertical="center" shrinkToFit="1"/>
    </xf>
    <xf numFmtId="56" fontId="0" fillId="9" borderId="50" xfId="0" applyNumberFormat="1" applyFill="1" applyBorder="1" applyAlignment="1">
      <alignment horizontal="center" vertical="center" shrinkToFit="1"/>
    </xf>
    <xf numFmtId="56" fontId="0" fillId="9" borderId="51" xfId="0" applyNumberFormat="1" applyFill="1" applyBorder="1" applyAlignment="1">
      <alignment horizontal="center" vertical="center" shrinkToFit="1"/>
    </xf>
    <xf numFmtId="0" fontId="0" fillId="9" borderId="4" xfId="0" applyFill="1" applyBorder="1" applyAlignment="1">
      <alignment horizontal="center" vertical="center" shrinkToFit="1"/>
    </xf>
    <xf numFmtId="0" fontId="0" fillId="9" borderId="1" xfId="0" applyFill="1" applyBorder="1" applyAlignment="1">
      <alignment horizontal="center" vertical="center" shrinkToFit="1"/>
    </xf>
    <xf numFmtId="0" fontId="0" fillId="9" borderId="28" xfId="0" applyFill="1" applyBorder="1" applyAlignment="1">
      <alignment horizontal="center" vertical="center" shrinkToFit="1"/>
    </xf>
    <xf numFmtId="0" fontId="0" fillId="9" borderId="4" xfId="0" applyFill="1" applyBorder="1" applyAlignment="1">
      <alignment horizontal="center" vertical="center" wrapText="1" shrinkToFit="1"/>
    </xf>
    <xf numFmtId="0" fontId="27" fillId="9" borderId="6" xfId="0" applyFont="1" applyFill="1" applyBorder="1" applyAlignment="1">
      <alignment horizontal="center" vertical="center" shrinkToFit="1"/>
    </xf>
    <xf numFmtId="0" fontId="28" fillId="9" borderId="0" xfId="0" applyFont="1" applyFill="1" applyBorder="1" applyAlignment="1">
      <alignment horizontal="center" vertical="center" shrinkToFit="1"/>
    </xf>
    <xf numFmtId="0" fontId="28" fillId="9" borderId="8" xfId="0" applyFont="1" applyFill="1" applyBorder="1" applyAlignment="1">
      <alignment horizontal="center" vertical="center" shrinkToFit="1"/>
    </xf>
    <xf numFmtId="0" fontId="28" fillId="9" borderId="6" xfId="0" applyFont="1" applyFill="1" applyBorder="1" applyAlignment="1">
      <alignment horizontal="center" vertical="center" shrinkToFit="1"/>
    </xf>
    <xf numFmtId="0" fontId="28" fillId="9" borderId="45" xfId="0" applyFont="1" applyFill="1" applyBorder="1" applyAlignment="1">
      <alignment horizontal="center" vertical="center" shrinkToFit="1"/>
    </xf>
    <xf numFmtId="0" fontId="28" fillId="9" borderId="64" xfId="0" applyFont="1" applyFill="1" applyBorder="1" applyAlignment="1">
      <alignment horizontal="center" vertical="center" shrinkToFit="1"/>
    </xf>
    <xf numFmtId="0" fontId="28" fillId="9" borderId="48" xfId="0" applyFont="1" applyFill="1" applyBorder="1" applyAlignment="1">
      <alignment horizontal="center" vertical="center" shrinkToFit="1"/>
    </xf>
    <xf numFmtId="0" fontId="0" fillId="9" borderId="4" xfId="0" applyFill="1" applyBorder="1" applyAlignment="1">
      <alignment horizontal="center" vertical="center"/>
    </xf>
    <xf numFmtId="0" fontId="0" fillId="9" borderId="59" xfId="0" applyFill="1" applyBorder="1" applyAlignment="1">
      <alignment horizontal="center" vertical="center"/>
    </xf>
    <xf numFmtId="0" fontId="0" fillId="9" borderId="1" xfId="0" applyFill="1" applyBorder="1" applyAlignment="1">
      <alignment horizontal="center" vertical="center"/>
    </xf>
    <xf numFmtId="0" fontId="0" fillId="9" borderId="30" xfId="0" applyFill="1" applyBorder="1" applyAlignment="1">
      <alignment horizontal="center" vertical="center"/>
    </xf>
    <xf numFmtId="0" fontId="0" fillId="0" borderId="1" xfId="0" applyFill="1" applyBorder="1" applyAlignment="1">
      <alignment horizontal="center" vertical="center"/>
    </xf>
    <xf numFmtId="0" fontId="0" fillId="0" borderId="30" xfId="0" applyFill="1" applyBorder="1" applyAlignment="1">
      <alignment horizontal="center" vertical="center"/>
    </xf>
    <xf numFmtId="0" fontId="0" fillId="0" borderId="2" xfId="0" applyFill="1" applyBorder="1" applyAlignment="1">
      <alignment horizontal="center" vertical="center"/>
    </xf>
    <xf numFmtId="0" fontId="0" fillId="0" borderId="52" xfId="0" applyFill="1" applyBorder="1" applyAlignment="1">
      <alignment horizontal="center" vertical="center"/>
    </xf>
    <xf numFmtId="56" fontId="0" fillId="0" borderId="32" xfId="0" applyNumberFormat="1" applyBorder="1" applyAlignment="1">
      <alignment horizontal="center" vertical="center" shrinkToFit="1"/>
    </xf>
    <xf numFmtId="56" fontId="0" fillId="0" borderId="36" xfId="0" applyNumberFormat="1" applyBorder="1" applyAlignment="1">
      <alignment horizontal="center" vertical="center" shrinkToFit="1"/>
    </xf>
    <xf numFmtId="56" fontId="0" fillId="0" borderId="38" xfId="0" applyNumberFormat="1" applyBorder="1" applyAlignment="1">
      <alignment horizontal="center" vertical="center" shrinkToFit="1"/>
    </xf>
    <xf numFmtId="0" fontId="0" fillId="0" borderId="42" xfId="0" applyBorder="1" applyAlignment="1">
      <alignment horizontal="center" vertical="center" shrinkToFit="1"/>
    </xf>
    <xf numFmtId="0" fontId="0" fillId="0" borderId="6" xfId="0" applyBorder="1" applyAlignment="1">
      <alignment horizontal="center" vertical="center" shrinkToFit="1"/>
    </xf>
    <xf numFmtId="0" fontId="0" fillId="0" borderId="45" xfId="0" applyBorder="1" applyAlignment="1">
      <alignment horizontal="center" vertical="center" shrinkToFit="1"/>
    </xf>
    <xf numFmtId="0" fontId="29" fillId="0" borderId="33"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39" xfId="0" applyFont="1" applyBorder="1" applyAlignment="1">
      <alignment horizontal="center" vertical="center" shrinkToFit="1"/>
    </xf>
    <xf numFmtId="0" fontId="0" fillId="0" borderId="65" xfId="0" applyBorder="1" applyAlignment="1">
      <alignment horizontal="center" vertical="center"/>
    </xf>
    <xf numFmtId="0" fontId="0" fillId="0" borderId="35" xfId="0" applyBorder="1" applyAlignment="1">
      <alignment horizontal="center" vertical="center"/>
    </xf>
    <xf numFmtId="0" fontId="13" fillId="0" borderId="66"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0" fillId="0" borderId="67" xfId="0" applyBorder="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33" xfId="0" applyBorder="1" applyAlignment="1">
      <alignment horizontal="center" vertical="center" shrinkToFit="1"/>
    </xf>
    <xf numFmtId="0" fontId="0" fillId="0" borderId="3" xfId="0" applyBorder="1" applyAlignment="1">
      <alignment horizontal="center" vertical="center" shrinkToFit="1"/>
    </xf>
    <xf numFmtId="0" fontId="0" fillId="0" borderId="33" xfId="0" applyBorder="1" applyAlignment="1">
      <alignment horizontal="center" vertical="center" wrapText="1" shrinkToFit="1"/>
    </xf>
    <xf numFmtId="0" fontId="15" fillId="0" borderId="27" xfId="0" applyFont="1" applyFill="1" applyBorder="1" applyAlignment="1">
      <alignment horizontal="left" vertical="center"/>
    </xf>
    <xf numFmtId="0" fontId="15" fillId="0" borderId="29" xfId="0" applyFont="1" applyFill="1" applyBorder="1" applyAlignment="1">
      <alignment horizontal="left" vertical="center"/>
    </xf>
    <xf numFmtId="0" fontId="25" fillId="0" borderId="1" xfId="0" applyFont="1" applyFill="1" applyBorder="1" applyAlignment="1">
      <alignment horizontal="left" vertical="center"/>
    </xf>
    <xf numFmtId="0" fontId="26" fillId="0" borderId="30" xfId="0" applyFont="1" applyFill="1" applyBorder="1" applyAlignment="1">
      <alignment horizontal="left" vertical="center"/>
    </xf>
    <xf numFmtId="0" fontId="0" fillId="0" borderId="55" xfId="0" applyBorder="1" applyAlignment="1">
      <alignment horizontal="center" vertical="center"/>
    </xf>
    <xf numFmtId="0" fontId="0" fillId="0" borderId="37" xfId="0" applyBorder="1" applyAlignment="1">
      <alignment horizontal="center" vertical="center"/>
    </xf>
    <xf numFmtId="56" fontId="13" fillId="0" borderId="32" xfId="0" applyNumberFormat="1" applyFont="1" applyBorder="1" applyAlignment="1">
      <alignment horizontal="center" vertical="center" shrinkToFit="1"/>
    </xf>
    <xf numFmtId="56" fontId="13" fillId="0" borderId="36" xfId="0" applyNumberFormat="1" applyFont="1" applyBorder="1" applyAlignment="1">
      <alignment horizontal="center" vertical="center" shrinkToFit="1"/>
    </xf>
    <xf numFmtId="56" fontId="13" fillId="0" borderId="38" xfId="0" applyNumberFormat="1" applyFont="1"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56" fontId="0" fillId="0" borderId="33" xfId="0" applyNumberFormat="1" applyBorder="1" applyAlignment="1">
      <alignment horizontal="center" vertical="center" shrinkToFit="1"/>
    </xf>
    <xf numFmtId="56" fontId="0" fillId="0" borderId="3" xfId="0" applyNumberFormat="1" applyBorder="1" applyAlignment="1">
      <alignment horizontal="center" vertical="center" shrinkToFit="1"/>
    </xf>
    <xf numFmtId="56" fontId="0" fillId="0" borderId="39" xfId="0" applyNumberFormat="1" applyBorder="1" applyAlignment="1">
      <alignment horizontal="center" vertical="center" shrinkToFit="1"/>
    </xf>
    <xf numFmtId="0" fontId="13" fillId="0" borderId="56" xfId="0" applyFont="1" applyBorder="1" applyAlignment="1">
      <alignment horizontal="center" vertical="center"/>
    </xf>
    <xf numFmtId="0" fontId="18" fillId="0" borderId="35"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4" xfId="0" applyBorder="1" applyAlignment="1">
      <alignment horizontal="center" vertical="center"/>
    </xf>
    <xf numFmtId="0" fontId="0" fillId="0" borderId="44" xfId="0" applyBorder="1" applyAlignment="1">
      <alignment horizontal="center" vertical="center"/>
    </xf>
    <xf numFmtId="0" fontId="13" fillId="0" borderId="47" xfId="0" applyFont="1" applyBorder="1" applyAlignment="1">
      <alignment horizontal="center" vertical="center"/>
    </xf>
    <xf numFmtId="0" fontId="18" fillId="0" borderId="37" xfId="0" applyFont="1" applyBorder="1" applyAlignment="1">
      <alignment horizontal="center" vertical="center"/>
    </xf>
    <xf numFmtId="0" fontId="0" fillId="0" borderId="47" xfId="0" applyBorder="1" applyAlignment="1">
      <alignment horizontal="center" vertical="center"/>
    </xf>
    <xf numFmtId="56" fontId="0" fillId="0" borderId="67" xfId="0" applyNumberFormat="1" applyBorder="1" applyAlignment="1">
      <alignment horizontal="center" vertical="center" wrapText="1" shrinkToFit="1"/>
    </xf>
    <xf numFmtId="56" fontId="0" fillId="0" borderId="36" xfId="0" applyNumberFormat="1" applyBorder="1" applyAlignment="1">
      <alignment horizontal="center" vertical="center" wrapText="1" shrinkToFit="1"/>
    </xf>
    <xf numFmtId="56" fontId="0" fillId="0" borderId="38" xfId="0" applyNumberFormat="1" applyBorder="1" applyAlignment="1">
      <alignment horizontal="center" vertical="center" wrapText="1" shrinkToFit="1"/>
    </xf>
    <xf numFmtId="0" fontId="0" fillId="11" borderId="13" xfId="0" applyFill="1" applyBorder="1" applyAlignment="1">
      <alignment horizontal="center" vertical="center" shrinkToFit="1"/>
    </xf>
    <xf numFmtId="0" fontId="0" fillId="11" borderId="47" xfId="0" applyFill="1" applyBorder="1" applyAlignment="1">
      <alignment horizontal="center" vertical="center" shrinkToFit="1"/>
    </xf>
    <xf numFmtId="0" fontId="0" fillId="11" borderId="14" xfId="0" applyFill="1" applyBorder="1" applyAlignment="1">
      <alignment horizontal="center" vertical="center" shrinkToFit="1"/>
    </xf>
    <xf numFmtId="56" fontId="0" fillId="0" borderId="53" xfId="0" applyNumberFormat="1" applyBorder="1" applyAlignment="1">
      <alignment horizontal="center" vertical="center" shrinkToFit="1"/>
    </xf>
    <xf numFmtId="56" fontId="0" fillId="0" borderId="50" xfId="0" applyNumberFormat="1" applyBorder="1" applyAlignment="1">
      <alignment horizontal="center" vertical="center" shrinkToFit="1"/>
    </xf>
    <xf numFmtId="56" fontId="0" fillId="0" borderId="51" xfId="0" applyNumberForma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54" xfId="0" applyBorder="1" applyAlignment="1">
      <alignment horizontal="center" vertical="center"/>
    </xf>
    <xf numFmtId="0" fontId="0" fillId="0" borderId="41" xfId="0" applyBorder="1" applyAlignment="1">
      <alignment horizontal="center" vertical="center"/>
    </xf>
    <xf numFmtId="0" fontId="13" fillId="0" borderId="55" xfId="0" applyFont="1" applyBorder="1" applyAlignment="1">
      <alignment horizontal="center" vertical="center" shrinkToFit="1"/>
    </xf>
    <xf numFmtId="0" fontId="13" fillId="0" borderId="37" xfId="0" applyFont="1" applyBorder="1" applyAlignment="1">
      <alignment horizontal="center" vertical="center" shrinkToFit="1"/>
    </xf>
    <xf numFmtId="0" fontId="18" fillId="0" borderId="37" xfId="0" applyFont="1" applyBorder="1" applyAlignment="1">
      <alignment horizontal="center" vertical="center" shrinkToFit="1"/>
    </xf>
    <xf numFmtId="0" fontId="0" fillId="0" borderId="56" xfId="0" applyBorder="1" applyAlignment="1">
      <alignment horizontal="center" vertical="center"/>
    </xf>
    <xf numFmtId="0" fontId="0" fillId="3" borderId="5" xfId="0" applyFill="1" applyBorder="1" applyAlignment="1">
      <alignment horizontal="left" vertical="top" wrapText="1"/>
    </xf>
    <xf numFmtId="0" fontId="0" fillId="3" borderId="10" xfId="0" applyFill="1" applyBorder="1" applyAlignment="1">
      <alignment horizontal="left" vertical="top"/>
    </xf>
    <xf numFmtId="0" fontId="0" fillId="3" borderId="6" xfId="0" applyFill="1" applyBorder="1" applyAlignment="1">
      <alignment horizontal="left" vertical="top"/>
    </xf>
    <xf numFmtId="0" fontId="0" fillId="3" borderId="8" xfId="0" applyFill="1" applyBorder="1" applyAlignment="1">
      <alignment horizontal="left" vertical="top"/>
    </xf>
    <xf numFmtId="0" fontId="0" fillId="3" borderId="7" xfId="0" applyFill="1" applyBorder="1" applyAlignment="1">
      <alignment horizontal="left" vertical="top"/>
    </xf>
    <xf numFmtId="0" fontId="0" fillId="3" borderId="12" xfId="0" applyFill="1" applyBorder="1" applyAlignment="1">
      <alignment horizontal="left" vertical="top"/>
    </xf>
    <xf numFmtId="0" fontId="0" fillId="3" borderId="5" xfId="0" applyFill="1" applyBorder="1" applyAlignment="1">
      <alignment vertical="top" wrapText="1"/>
    </xf>
    <xf numFmtId="0" fontId="0" fillId="3" borderId="10" xfId="0" applyFill="1" applyBorder="1" applyAlignment="1">
      <alignment vertical="top"/>
    </xf>
    <xf numFmtId="0" fontId="0" fillId="3" borderId="6" xfId="0" applyFill="1" applyBorder="1" applyAlignment="1">
      <alignment vertical="top"/>
    </xf>
    <xf numFmtId="0" fontId="0" fillId="3" borderId="8" xfId="0" applyFill="1" applyBorder="1" applyAlignment="1">
      <alignment vertical="top"/>
    </xf>
    <xf numFmtId="0" fontId="0" fillId="3" borderId="7" xfId="0" applyFill="1" applyBorder="1" applyAlignment="1">
      <alignment vertical="top"/>
    </xf>
    <xf numFmtId="0" fontId="0" fillId="3" borderId="12" xfId="0" applyFill="1" applyBorder="1" applyAlignment="1">
      <alignment vertical="top"/>
    </xf>
    <xf numFmtId="0" fontId="0" fillId="3" borderId="10" xfId="0" applyFill="1" applyBorder="1" applyAlignment="1">
      <alignment horizontal="left" vertical="top" wrapText="1"/>
    </xf>
    <xf numFmtId="0" fontId="0" fillId="3" borderId="6" xfId="0" applyFill="1" applyBorder="1" applyAlignment="1">
      <alignment horizontal="left" vertical="top" wrapText="1"/>
    </xf>
    <xf numFmtId="0" fontId="0" fillId="3" borderId="8" xfId="0" applyFill="1" applyBorder="1" applyAlignment="1">
      <alignment horizontal="left" vertical="top" wrapText="1"/>
    </xf>
    <xf numFmtId="0" fontId="0" fillId="3" borderId="7" xfId="0" applyFill="1" applyBorder="1" applyAlignment="1">
      <alignment horizontal="left" vertical="top" wrapText="1"/>
    </xf>
    <xf numFmtId="0" fontId="0" fillId="3" borderId="12" xfId="0" applyFill="1" applyBorder="1" applyAlignment="1">
      <alignment horizontal="left" vertical="top" wrapText="1"/>
    </xf>
    <xf numFmtId="0" fontId="0" fillId="0" borderId="1" xfId="0"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47" xfId="0" applyFill="1" applyBorder="1" applyAlignment="1">
      <alignment horizontal="center" vertical="center" shrinkToFit="1"/>
    </xf>
    <xf numFmtId="0" fontId="0" fillId="3" borderId="14" xfId="0" applyFill="1" applyBorder="1" applyAlignment="1">
      <alignment horizontal="center" vertical="center" shrinkToFit="1"/>
    </xf>
    <xf numFmtId="0" fontId="38" fillId="3" borderId="13" xfId="0" applyFont="1" applyFill="1" applyBorder="1" applyAlignment="1">
      <alignment horizontal="center" vertical="center" shrinkToFit="1"/>
    </xf>
    <xf numFmtId="0" fontId="38" fillId="3" borderId="14" xfId="0" applyFont="1" applyFill="1" applyBorder="1" applyAlignment="1">
      <alignment horizontal="center" vertical="center" shrinkToFit="1"/>
    </xf>
    <xf numFmtId="0" fontId="24" fillId="3" borderId="13" xfId="0" applyFont="1" applyFill="1" applyBorder="1" applyAlignment="1">
      <alignment horizontal="left" vertical="top" wrapText="1"/>
    </xf>
    <xf numFmtId="0" fontId="0" fillId="3" borderId="14" xfId="0" applyFill="1" applyBorder="1" applyAlignment="1">
      <alignment horizontal="left" vertical="top"/>
    </xf>
  </cellXfs>
  <cellStyles count="2">
    <cellStyle name="標準" xfId="0" builtinId="0"/>
    <cellStyle name="標準 2" xfId="1"/>
  </cellStyles>
  <dxfs count="20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FF99"/>
      <color rgb="FF99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4"/>
  <sheetViews>
    <sheetView tabSelected="1" zoomScale="70" zoomScaleNormal="70" zoomScaleSheetLayoutView="50" workbookViewId="0">
      <selection activeCell="Y15" sqref="Y15"/>
    </sheetView>
  </sheetViews>
  <sheetFormatPr defaultRowHeight="13.5"/>
  <cols>
    <col min="1" max="1" width="3.5" style="297" customWidth="1"/>
    <col min="2" max="2" width="13.875" style="297" customWidth="1"/>
    <col min="3" max="32" width="4" style="1" customWidth="1"/>
    <col min="33" max="41" width="8.625" style="1" customWidth="1"/>
    <col min="42" max="43" width="5.625" style="1" customWidth="1"/>
    <col min="44" max="44" width="4.5" style="1" customWidth="1"/>
    <col min="45" max="46" width="9" style="1"/>
    <col min="47" max="47" width="9" style="1" customWidth="1"/>
    <col min="48" max="48" width="9" style="1" hidden="1" customWidth="1"/>
    <col min="49" max="16384" width="9" style="1"/>
  </cols>
  <sheetData>
    <row r="1" spans="1:48" ht="30" customHeight="1">
      <c r="A1" s="4"/>
      <c r="B1" s="298"/>
      <c r="C1" s="17"/>
      <c r="D1" s="359">
        <v>2017</v>
      </c>
      <c r="E1" s="359"/>
      <c r="F1" s="359"/>
      <c r="G1" s="360" t="s">
        <v>296</v>
      </c>
      <c r="H1" s="360"/>
      <c r="I1" s="360"/>
      <c r="J1" s="360"/>
      <c r="K1" s="360"/>
      <c r="L1" s="360"/>
      <c r="M1" s="360"/>
      <c r="N1" s="360"/>
      <c r="O1" s="360"/>
      <c r="P1" s="360"/>
      <c r="Q1" s="360"/>
      <c r="R1" s="360"/>
      <c r="S1" s="360"/>
      <c r="T1" s="359">
        <v>13</v>
      </c>
      <c r="U1" s="359"/>
      <c r="V1" s="360" t="s">
        <v>184</v>
      </c>
      <c r="W1" s="360"/>
      <c r="X1" s="360"/>
      <c r="Y1" s="360"/>
      <c r="Z1" s="360"/>
      <c r="AA1" s="359" t="s">
        <v>13</v>
      </c>
      <c r="AB1" s="359"/>
      <c r="AC1" s="4" t="s">
        <v>14</v>
      </c>
      <c r="AD1" s="361" t="s">
        <v>297</v>
      </c>
      <c r="AE1" s="361"/>
      <c r="AF1" s="361"/>
      <c r="AG1" s="361"/>
      <c r="AH1" s="4"/>
      <c r="AI1" s="4"/>
      <c r="AK1" s="355">
        <f ca="1">TODAY()</f>
        <v>42907</v>
      </c>
      <c r="AL1" s="355"/>
      <c r="AM1" s="355"/>
      <c r="AN1" s="306" t="s">
        <v>0</v>
      </c>
      <c r="AO1" s="4"/>
      <c r="AP1" s="5"/>
      <c r="AQ1" s="5"/>
      <c r="AS1" s="6"/>
      <c r="AT1" s="6"/>
      <c r="AU1" s="6"/>
    </row>
    <row r="2" spans="1:48" ht="24" customHeight="1">
      <c r="A2" s="7"/>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S2" s="6"/>
      <c r="AT2" s="6"/>
      <c r="AU2" s="6"/>
    </row>
    <row r="3" spans="1:48" ht="30" customHeight="1">
      <c r="A3" s="18" t="str">
        <f>AC1</f>
        <v>Ａ</v>
      </c>
      <c r="B3" s="19" t="s">
        <v>297</v>
      </c>
      <c r="C3" s="356" t="str">
        <f>B4</f>
        <v>Refino</v>
      </c>
      <c r="D3" s="357"/>
      <c r="E3" s="358"/>
      <c r="F3" s="356" t="str">
        <f>B8</f>
        <v>清瀬FC</v>
      </c>
      <c r="G3" s="357"/>
      <c r="H3" s="358"/>
      <c r="I3" s="356" t="str">
        <f>B12</f>
        <v>清瀬VALIANT</v>
      </c>
      <c r="J3" s="357"/>
      <c r="K3" s="358"/>
      <c r="L3" s="356" t="str">
        <f>B16</f>
        <v>こみねFC</v>
      </c>
      <c r="M3" s="357"/>
      <c r="N3" s="358"/>
      <c r="O3" s="356" t="str">
        <f>B20</f>
        <v>ヨーケン東京FC</v>
      </c>
      <c r="P3" s="357"/>
      <c r="Q3" s="358"/>
      <c r="R3" s="356" t="str">
        <f>B24</f>
        <v>S.T.FC</v>
      </c>
      <c r="S3" s="357"/>
      <c r="T3" s="358"/>
      <c r="U3" s="356" t="str">
        <f>B28</f>
        <v>小金井緑FC</v>
      </c>
      <c r="V3" s="357"/>
      <c r="W3" s="358"/>
      <c r="X3" s="356" t="str">
        <f>B32</f>
        <v>FC明成</v>
      </c>
      <c r="Y3" s="357"/>
      <c r="Z3" s="358"/>
      <c r="AA3" s="356" t="str">
        <f>B36</f>
        <v>東久ウィンズ</v>
      </c>
      <c r="AB3" s="357"/>
      <c r="AC3" s="358"/>
      <c r="AD3" s="356" t="str">
        <f>B40</f>
        <v>クリストロア</v>
      </c>
      <c r="AE3" s="357"/>
      <c r="AF3" s="358"/>
      <c r="AG3" s="299" t="s">
        <v>1</v>
      </c>
      <c r="AH3" s="299" t="s">
        <v>2</v>
      </c>
      <c r="AI3" s="299" t="s">
        <v>3</v>
      </c>
      <c r="AJ3" s="299" t="s">
        <v>4</v>
      </c>
      <c r="AK3" s="299" t="s">
        <v>5</v>
      </c>
      <c r="AL3" s="299" t="s">
        <v>6</v>
      </c>
      <c r="AM3" s="299" t="s">
        <v>7</v>
      </c>
      <c r="AN3" s="299" t="s">
        <v>8</v>
      </c>
      <c r="AO3" s="299" t="s">
        <v>9</v>
      </c>
      <c r="AP3" s="9"/>
      <c r="AQ3" s="10"/>
      <c r="AS3" s="6"/>
      <c r="AT3" s="6"/>
      <c r="AU3" s="6"/>
    </row>
    <row r="4" spans="1:48" ht="20.100000000000001" customHeight="1">
      <c r="A4" s="365">
        <v>1</v>
      </c>
      <c r="B4" s="368" t="s">
        <v>298</v>
      </c>
      <c r="C4" s="371"/>
      <c r="D4" s="372"/>
      <c r="E4" s="373"/>
      <c r="F4" s="380">
        <v>42854</v>
      </c>
      <c r="G4" s="381"/>
      <c r="H4" s="382"/>
      <c r="I4" s="380">
        <v>42860</v>
      </c>
      <c r="J4" s="381"/>
      <c r="K4" s="382"/>
      <c r="L4" s="380">
        <v>42847</v>
      </c>
      <c r="M4" s="381"/>
      <c r="N4" s="382"/>
      <c r="O4" s="380">
        <v>42847</v>
      </c>
      <c r="P4" s="381"/>
      <c r="Q4" s="382"/>
      <c r="R4" s="380">
        <v>42854</v>
      </c>
      <c r="S4" s="381"/>
      <c r="T4" s="382"/>
      <c r="U4" s="380">
        <v>42875</v>
      </c>
      <c r="V4" s="381"/>
      <c r="W4" s="382"/>
      <c r="X4" s="380">
        <v>42860</v>
      </c>
      <c r="Y4" s="381"/>
      <c r="Z4" s="382"/>
      <c r="AA4" s="380">
        <v>42859</v>
      </c>
      <c r="AB4" s="381"/>
      <c r="AC4" s="382"/>
      <c r="AD4" s="380">
        <v>42876</v>
      </c>
      <c r="AE4" s="381"/>
      <c r="AF4" s="382"/>
      <c r="AG4" s="387">
        <f>IF(AND($D7="",$G7="",$J7="",$M7="",$P7="",$S7="",$V7="",$Y7="",$AB7="",$AE7=""),"",SUM((COUNTIF($C7:$AF7,"○")),(COUNTIF($C7:$AF7,"●")),(COUNTIF($C7:$AF7,"△"))))</f>
        <v>9</v>
      </c>
      <c r="AH4" s="387">
        <f>IF(AND($D7="",$G7="",$J7="",$M7="",$P7="",$S7="",$V7="",$Y7="",$AB7="",$AE7=""),"",SUM($AP7:$AR7))</f>
        <v>27</v>
      </c>
      <c r="AI4" s="387">
        <f>IF(AND($D7="",$G7="",$J7="",$J7="",$M7="",$P7="",$S7="",$V7="",$Y7="",$AB7="",$AE7=""),"",COUNTIF(C7:AF7,"○"))</f>
        <v>9</v>
      </c>
      <c r="AJ4" s="387">
        <f>IF(AND($D7="",$G7="",$J7="",$J7="",$M7="",$P7="",$S7="",$V7="",$Y7="",$AB7="",$AE7=""),"",COUNTIF(C7:AF7,"●"))</f>
        <v>0</v>
      </c>
      <c r="AK4" s="387">
        <f>IF(AND($D7="",$G7="",$J7="",$J7="",$M7="",$P7="",$S7="",$V7="",$Y7="",$AB7="",$AE7=""),"",COUNTIF(C7:AF7,"△"))</f>
        <v>0</v>
      </c>
      <c r="AL4" s="387">
        <f>IF(AND($C7="",$F7="",$I7="",$L7="",$O7="",$R7="",$U7="",$X7="",$AA7="",$AD7=""),"",SUM($C7,$F7,$I7,$L7,$O7,$R7,$U7,$X7,$AA7,$AD7))</f>
        <v>41</v>
      </c>
      <c r="AM4" s="387">
        <f>IF(AND($E7="",$H7="",$K7="",$N7="",$Q7="",$T7="",$W7="",$Z7="",$AC7="",$AF7=""),"",SUM($E7,$H7,$K7,$N7,$Q7,$T7,$W7,$Z7,$AC7,$AF7))</f>
        <v>2</v>
      </c>
      <c r="AN4" s="387">
        <f>IF(AND($AL4="",$AM4=""),"",($AL4-$AM4))</f>
        <v>39</v>
      </c>
      <c r="AO4" s="390">
        <f>IF(AND($AG4=""),"",RANK(AV4,AV$4:AV$43))</f>
        <v>1</v>
      </c>
      <c r="AP4" s="10"/>
      <c r="AQ4" s="10"/>
      <c r="AS4" s="6"/>
      <c r="AT4" s="6"/>
      <c r="AU4" s="6"/>
      <c r="AV4" s="383">
        <f>IFERROR(AH4*1000000+AN4*100+AL4,"")</f>
        <v>27003941</v>
      </c>
    </row>
    <row r="5" spans="1:48" ht="20.100000000000001" customHeight="1">
      <c r="A5" s="366"/>
      <c r="B5" s="369"/>
      <c r="C5" s="374"/>
      <c r="D5" s="375"/>
      <c r="E5" s="376"/>
      <c r="F5" s="384">
        <v>0.49305555555555558</v>
      </c>
      <c r="G5" s="385"/>
      <c r="H5" s="386"/>
      <c r="I5" s="384">
        <v>0.4236111111111111</v>
      </c>
      <c r="J5" s="385"/>
      <c r="K5" s="386"/>
      <c r="L5" s="384">
        <v>0.47222222222222227</v>
      </c>
      <c r="M5" s="385"/>
      <c r="N5" s="386"/>
      <c r="O5" s="384">
        <v>0.54861111111111105</v>
      </c>
      <c r="P5" s="385"/>
      <c r="Q5" s="386"/>
      <c r="R5" s="384">
        <v>0.3888888888888889</v>
      </c>
      <c r="S5" s="385"/>
      <c r="T5" s="386"/>
      <c r="U5" s="384">
        <v>0.52083333333333337</v>
      </c>
      <c r="V5" s="385"/>
      <c r="W5" s="386"/>
      <c r="X5" s="384">
        <v>0.49305555555555558</v>
      </c>
      <c r="Y5" s="385"/>
      <c r="Z5" s="386"/>
      <c r="AA5" s="384">
        <v>0.49305555555555558</v>
      </c>
      <c r="AB5" s="385"/>
      <c r="AC5" s="386"/>
      <c r="AD5" s="384">
        <v>0.5625</v>
      </c>
      <c r="AE5" s="385"/>
      <c r="AF5" s="386"/>
      <c r="AG5" s="388"/>
      <c r="AH5" s="388"/>
      <c r="AI5" s="388"/>
      <c r="AJ5" s="388"/>
      <c r="AK5" s="388"/>
      <c r="AL5" s="388"/>
      <c r="AM5" s="388"/>
      <c r="AN5" s="388"/>
      <c r="AO5" s="391"/>
      <c r="AP5" s="10"/>
      <c r="AQ5" s="10"/>
      <c r="AS5" s="6"/>
      <c r="AT5" s="6"/>
      <c r="AU5" s="6"/>
      <c r="AV5" s="383"/>
    </row>
    <row r="6" spans="1:48" ht="20.100000000000001" customHeight="1">
      <c r="A6" s="366"/>
      <c r="B6" s="369"/>
      <c r="C6" s="374"/>
      <c r="D6" s="375"/>
      <c r="E6" s="376"/>
      <c r="F6" s="362" t="s">
        <v>139</v>
      </c>
      <c r="G6" s="363"/>
      <c r="H6" s="364"/>
      <c r="I6" s="362" t="s">
        <v>140</v>
      </c>
      <c r="J6" s="363"/>
      <c r="K6" s="364"/>
      <c r="L6" s="362" t="s">
        <v>140</v>
      </c>
      <c r="M6" s="363"/>
      <c r="N6" s="364"/>
      <c r="O6" s="362" t="s">
        <v>140</v>
      </c>
      <c r="P6" s="363"/>
      <c r="Q6" s="364"/>
      <c r="R6" s="362" t="s">
        <v>139</v>
      </c>
      <c r="S6" s="363"/>
      <c r="T6" s="364"/>
      <c r="U6" s="362" t="s">
        <v>141</v>
      </c>
      <c r="V6" s="363"/>
      <c r="W6" s="364"/>
      <c r="X6" s="362" t="s">
        <v>140</v>
      </c>
      <c r="Y6" s="363"/>
      <c r="Z6" s="364"/>
      <c r="AA6" s="362" t="s">
        <v>141</v>
      </c>
      <c r="AB6" s="363"/>
      <c r="AC6" s="364"/>
      <c r="AD6" s="362" t="s">
        <v>139</v>
      </c>
      <c r="AE6" s="363"/>
      <c r="AF6" s="364"/>
      <c r="AG6" s="388"/>
      <c r="AH6" s="388"/>
      <c r="AI6" s="388"/>
      <c r="AJ6" s="388"/>
      <c r="AK6" s="388"/>
      <c r="AL6" s="388"/>
      <c r="AM6" s="388"/>
      <c r="AN6" s="388"/>
      <c r="AO6" s="391"/>
      <c r="AP6" s="10"/>
      <c r="AQ6" s="10"/>
      <c r="AS6" s="6"/>
      <c r="AT6" s="6"/>
      <c r="AU6" s="6"/>
      <c r="AV6" s="383"/>
    </row>
    <row r="7" spans="1:48" ht="24" customHeight="1">
      <c r="A7" s="367"/>
      <c r="B7" s="370"/>
      <c r="C7" s="377"/>
      <c r="D7" s="378"/>
      <c r="E7" s="379"/>
      <c r="F7" s="11">
        <v>6</v>
      </c>
      <c r="G7" s="15" t="str">
        <f>IF(AND($F7="",$H7=""),"",IF($F7&gt;$H7,"○",IF($F7=$H7,"△",IF($F7&lt;$H7,"●"))))</f>
        <v>○</v>
      </c>
      <c r="H7" s="16">
        <v>0</v>
      </c>
      <c r="I7" s="11">
        <v>2</v>
      </c>
      <c r="J7" s="15" t="str">
        <f>IF(AND($I7="",$K7=""),"",IF($I7&gt;$K7,"○",IF($I7=$K7,"△",IF($I7&lt;$K7,"●"))))</f>
        <v>○</v>
      </c>
      <c r="K7" s="16">
        <v>0</v>
      </c>
      <c r="L7" s="11">
        <v>2</v>
      </c>
      <c r="M7" s="15" t="str">
        <f>IF(AND($L7="",$N7=""),"",IF($L7&gt;$N7,"○",IF($L7=$N7,"△",IF($L7&lt;$N7,"●"))))</f>
        <v>○</v>
      </c>
      <c r="N7" s="16">
        <v>0</v>
      </c>
      <c r="O7" s="11">
        <v>5</v>
      </c>
      <c r="P7" s="15" t="str">
        <f>IF(AND($O7="",$Q7=""),"",IF($O7&gt;$Q7,"○",IF($O7=$Q7,"△",IF($O7&lt;$Q7,"●"))))</f>
        <v>○</v>
      </c>
      <c r="Q7" s="16">
        <v>0</v>
      </c>
      <c r="R7" s="11">
        <v>3</v>
      </c>
      <c r="S7" s="15" t="str">
        <f>IF(AND($R7="",$T7=""),"",IF($R7&gt;$T7,"○",IF($R7=$T7,"△",IF($R7&lt;$T7,"●"))))</f>
        <v>○</v>
      </c>
      <c r="T7" s="16">
        <v>1</v>
      </c>
      <c r="U7" s="11">
        <v>6</v>
      </c>
      <c r="V7" s="15" t="str">
        <f>IF(AND($U7="",$W7=""),"",IF($U7&gt;$W7,"○",IF($U7=$W7,"△",IF($U7&lt;$W7,"●"))))</f>
        <v>○</v>
      </c>
      <c r="W7" s="16">
        <v>0</v>
      </c>
      <c r="X7" s="11">
        <v>6</v>
      </c>
      <c r="Y7" s="15" t="str">
        <f>IF(AND($X7="",$Z7=""),"",IF($X7&gt;$Z7,"○",IF($X7=$Z7,"△",IF($X7&lt;$Z7,"●"))))</f>
        <v>○</v>
      </c>
      <c r="Z7" s="16">
        <v>1</v>
      </c>
      <c r="AA7" s="11">
        <v>3</v>
      </c>
      <c r="AB7" s="15" t="str">
        <f>IF(AND($AA7="",$AC7=""),"",IF($AA7&gt;$AC7,"○",IF($AA7=$AC7,"△",IF($AA7&lt;$AC7,"●"))))</f>
        <v>○</v>
      </c>
      <c r="AC7" s="16">
        <v>0</v>
      </c>
      <c r="AD7" s="11">
        <v>8</v>
      </c>
      <c r="AE7" s="15" t="str">
        <f>IF(AND($AD7="",$AF7=""),"",IF($AD7&gt;$AF7,"○",IF($AD7=$AF7,"△",IF($AD7&lt;$AF7,"●"))))</f>
        <v>○</v>
      </c>
      <c r="AF7" s="16">
        <v>0</v>
      </c>
      <c r="AG7" s="389"/>
      <c r="AH7" s="389"/>
      <c r="AI7" s="389"/>
      <c r="AJ7" s="389"/>
      <c r="AK7" s="389"/>
      <c r="AL7" s="389"/>
      <c r="AM7" s="389"/>
      <c r="AN7" s="389"/>
      <c r="AO7" s="392"/>
      <c r="AP7" s="12">
        <f>COUNTIF(C7:AF7,"○")*3</f>
        <v>27</v>
      </c>
      <c r="AQ7" s="12">
        <f>COUNTIF(C7:AF7,"△")*1</f>
        <v>0</v>
      </c>
      <c r="AR7" s="12">
        <f>COUNTIF(C7:AF7,"●")*0</f>
        <v>0</v>
      </c>
      <c r="AS7" s="13" t="str">
        <f>B4</f>
        <v>Refino</v>
      </c>
      <c r="AT7" s="13" t="str">
        <f>IF(AND(AO4:AO43=""),"",VLOOKUP(1,AO4:AS43,5,0))</f>
        <v/>
      </c>
      <c r="AU7" s="6"/>
      <c r="AV7" s="383"/>
    </row>
    <row r="8" spans="1:48" ht="20.100000000000001" customHeight="1">
      <c r="A8" s="365">
        <v>2</v>
      </c>
      <c r="B8" s="368" t="s">
        <v>15</v>
      </c>
      <c r="C8" s="380">
        <f>IF(AND(F$4=""),"",F$4)</f>
        <v>42854</v>
      </c>
      <c r="D8" s="381"/>
      <c r="E8" s="382"/>
      <c r="F8" s="371"/>
      <c r="G8" s="372"/>
      <c r="H8" s="373"/>
      <c r="I8" s="380">
        <v>42904</v>
      </c>
      <c r="J8" s="381"/>
      <c r="K8" s="382"/>
      <c r="L8" s="380">
        <v>42862</v>
      </c>
      <c r="M8" s="381"/>
      <c r="N8" s="382"/>
      <c r="O8" s="380">
        <v>42859</v>
      </c>
      <c r="P8" s="381"/>
      <c r="Q8" s="382"/>
      <c r="R8" s="380">
        <v>42876</v>
      </c>
      <c r="S8" s="381"/>
      <c r="T8" s="382"/>
      <c r="U8" s="380">
        <v>42904</v>
      </c>
      <c r="V8" s="381"/>
      <c r="W8" s="382"/>
      <c r="X8" s="380">
        <v>42862</v>
      </c>
      <c r="Y8" s="381"/>
      <c r="Z8" s="382"/>
      <c r="AA8" s="380">
        <v>42860</v>
      </c>
      <c r="AB8" s="381"/>
      <c r="AC8" s="382"/>
      <c r="AD8" s="380">
        <v>42889</v>
      </c>
      <c r="AE8" s="381"/>
      <c r="AF8" s="382"/>
      <c r="AG8" s="387">
        <f t="shared" ref="AG8" si="0">IF(AND($D11="",$G11="",$J11="",$M11="",$P11="",$S11="",$V11="",$Y11="",$AB11="",$AE11=""),"",SUM((COUNTIF($C11:$AF11,"○")),(COUNTIF($C11:$AF11,"●")),(COUNTIF($C11:$AF11,"△"))))</f>
        <v>9</v>
      </c>
      <c r="AH8" s="387">
        <f t="shared" ref="AH8" si="1">IF(AND($D11="",$G11="",$J11="",$M11="",$P11="",$S11="",$V11="",$Y11="",$AB11="",$AE11=""),"",SUM($AP11:$AR11))</f>
        <v>14</v>
      </c>
      <c r="AI8" s="387">
        <f t="shared" ref="AI8" si="2">IF(AND($D11="",$G11="",$J11="",$J11="",$M11="",$P11="",$S11="",$V11="",$Y11="",$AB11="",$AE11=""),"",COUNTIF(C11:AF11,"○"))</f>
        <v>4</v>
      </c>
      <c r="AJ8" s="387">
        <f t="shared" ref="AJ8" si="3">IF(AND($D11="",$G11="",$J11="",$J11="",$M11="",$P11="",$S11="",$V11="",$Y11="",$AB11="",$AE11=""),"",COUNTIF(C11:AF11,"●"))</f>
        <v>3</v>
      </c>
      <c r="AK8" s="387">
        <f t="shared" ref="AK8" si="4">IF(AND($D11="",$G11="",$J11="",$J11="",$M11="",$P11="",$S11="",$V11="",$Y11="",$AB11="",$AE11=""),"",COUNTIF(C11:AF11,"△"))</f>
        <v>2</v>
      </c>
      <c r="AL8" s="387">
        <f t="shared" ref="AL8" si="5">IF(AND($C11="",$F11="",$I11="",$L11="",$O11="",$R11="",$U11="",$X11="",$AA11="",$AD11=""),"",SUM($C11,$F11,$I11,$L11,$O11,$R11,$U11,$X11,$AA11,$AD11))</f>
        <v>21</v>
      </c>
      <c r="AM8" s="387">
        <f t="shared" ref="AM8" si="6">IF(AND($E11="",$H11="",$K11="",$N11="",$Q11="",$T11="",$W11="",$Z11="",$AC11="",$AF11=""),"",SUM($E11,$H11,$K11,$N11,$Q11,$T11,$W11,$Z11,$AC11,$AF11))</f>
        <v>21</v>
      </c>
      <c r="AN8" s="387">
        <f t="shared" ref="AN8" si="7">IF(AND($AL8="",$AM8=""),"",($AL8-$AM8))</f>
        <v>0</v>
      </c>
      <c r="AO8" s="390">
        <f>IF(AND($AG8=""),"",RANK(AV8,AV$4:AV$43))</f>
        <v>5</v>
      </c>
      <c r="AP8" s="10"/>
      <c r="AQ8" s="10"/>
      <c r="AS8" s="6"/>
      <c r="AT8" s="6"/>
      <c r="AU8" s="6"/>
      <c r="AV8" s="383">
        <f t="shared" ref="AV8" si="8">IFERROR(AH8*1000000+AN8*100+AL8,"")</f>
        <v>14000021</v>
      </c>
    </row>
    <row r="9" spans="1:48" ht="20.100000000000001" customHeight="1">
      <c r="A9" s="366"/>
      <c r="B9" s="369"/>
      <c r="C9" s="384">
        <f>IF(AND(F$5=""),"",F$5)</f>
        <v>0.49305555555555558</v>
      </c>
      <c r="D9" s="385"/>
      <c r="E9" s="386"/>
      <c r="F9" s="374"/>
      <c r="G9" s="375"/>
      <c r="H9" s="376"/>
      <c r="I9" s="384">
        <v>0.375</v>
      </c>
      <c r="J9" s="385"/>
      <c r="K9" s="386"/>
      <c r="L9" s="384">
        <v>0.33333333333333331</v>
      </c>
      <c r="M9" s="385"/>
      <c r="N9" s="386"/>
      <c r="O9" s="384">
        <v>0.45833333333333331</v>
      </c>
      <c r="P9" s="385"/>
      <c r="Q9" s="386"/>
      <c r="R9" s="384">
        <v>0.58333333333333337</v>
      </c>
      <c r="S9" s="385"/>
      <c r="T9" s="386"/>
      <c r="U9" s="384">
        <v>0.51388888888888895</v>
      </c>
      <c r="V9" s="385"/>
      <c r="W9" s="386"/>
      <c r="X9" s="384">
        <v>0.40277777777777773</v>
      </c>
      <c r="Y9" s="385"/>
      <c r="Z9" s="386"/>
      <c r="AA9" s="384">
        <v>0.45833333333333331</v>
      </c>
      <c r="AB9" s="385"/>
      <c r="AC9" s="386"/>
      <c r="AD9" s="384">
        <v>0.375</v>
      </c>
      <c r="AE9" s="385"/>
      <c r="AF9" s="386"/>
      <c r="AG9" s="388"/>
      <c r="AH9" s="388"/>
      <c r="AI9" s="388"/>
      <c r="AJ9" s="388"/>
      <c r="AK9" s="388"/>
      <c r="AL9" s="388"/>
      <c r="AM9" s="388"/>
      <c r="AN9" s="388"/>
      <c r="AO9" s="391"/>
      <c r="AP9" s="10"/>
      <c r="AQ9" s="10"/>
      <c r="AS9" s="6"/>
      <c r="AT9" s="6"/>
      <c r="AU9" s="6"/>
      <c r="AV9" s="383"/>
    </row>
    <row r="10" spans="1:48" ht="20.100000000000001" customHeight="1">
      <c r="A10" s="366"/>
      <c r="B10" s="369"/>
      <c r="C10" s="362" t="str">
        <f>IF(AND(R$6=""),"",R$6)</f>
        <v>清瀬内山B</v>
      </c>
      <c r="D10" s="363"/>
      <c r="E10" s="364"/>
      <c r="F10" s="374"/>
      <c r="G10" s="375"/>
      <c r="H10" s="376"/>
      <c r="I10" s="362" t="s">
        <v>139</v>
      </c>
      <c r="J10" s="363"/>
      <c r="K10" s="364"/>
      <c r="L10" s="362" t="s">
        <v>141</v>
      </c>
      <c r="M10" s="363"/>
      <c r="N10" s="364"/>
      <c r="O10" s="362" t="s">
        <v>141</v>
      </c>
      <c r="P10" s="363"/>
      <c r="Q10" s="364"/>
      <c r="R10" s="362" t="s">
        <v>139</v>
      </c>
      <c r="S10" s="363"/>
      <c r="T10" s="364"/>
      <c r="U10" s="362" t="s">
        <v>139</v>
      </c>
      <c r="V10" s="363"/>
      <c r="W10" s="364"/>
      <c r="X10" s="362" t="s">
        <v>141</v>
      </c>
      <c r="Y10" s="363"/>
      <c r="Z10" s="364"/>
      <c r="AA10" s="362" t="s">
        <v>140</v>
      </c>
      <c r="AB10" s="363"/>
      <c r="AC10" s="364"/>
      <c r="AD10" s="362" t="s">
        <v>139</v>
      </c>
      <c r="AE10" s="363"/>
      <c r="AF10" s="364"/>
      <c r="AG10" s="388"/>
      <c r="AH10" s="388"/>
      <c r="AI10" s="388"/>
      <c r="AJ10" s="388"/>
      <c r="AK10" s="388"/>
      <c r="AL10" s="388"/>
      <c r="AM10" s="388"/>
      <c r="AN10" s="388"/>
      <c r="AO10" s="391"/>
      <c r="AP10" s="10"/>
      <c r="AQ10" s="10"/>
      <c r="AS10" s="6"/>
      <c r="AT10" s="6"/>
      <c r="AU10" s="6"/>
      <c r="AV10" s="383"/>
    </row>
    <row r="11" spans="1:48" ht="24" customHeight="1">
      <c r="A11" s="367"/>
      <c r="B11" s="370"/>
      <c r="C11" s="11">
        <f>IF(AND(H$7=""),"",H$7)</f>
        <v>0</v>
      </c>
      <c r="D11" s="15" t="str">
        <f>IF(AND($C11="",$E11=""),"",IF($C11&gt;$E11,"○",IF($C11=$E11,"△",IF($C11&lt;$E11,"●"))))</f>
        <v>●</v>
      </c>
      <c r="E11" s="16">
        <f>IF(AND(F$7=""),"",F$7)</f>
        <v>6</v>
      </c>
      <c r="F11" s="377"/>
      <c r="G11" s="378"/>
      <c r="H11" s="379"/>
      <c r="I11" s="11">
        <v>0</v>
      </c>
      <c r="J11" s="15" t="str">
        <f>IF(AND($I11="",$K11=""),"",IF($I11&gt;$K11,"○",IF($I11=$K11,"△",IF($I11&lt;$K11,"●"))))</f>
        <v>●</v>
      </c>
      <c r="K11" s="16">
        <v>3</v>
      </c>
      <c r="L11" s="11">
        <v>1</v>
      </c>
      <c r="M11" s="15" t="str">
        <f>IF(AND($L11="",$N11=""),"",IF($L11&gt;$N11,"○",IF($L11=$N11,"△",IF($L11&lt;$N11,"●"))))</f>
        <v>△</v>
      </c>
      <c r="N11" s="16">
        <v>1</v>
      </c>
      <c r="O11" s="11">
        <v>2</v>
      </c>
      <c r="P11" s="15" t="str">
        <f>IF(AND($O11="",$Q11=""),"",IF($O11&gt;$Q11,"○",IF($O11=$Q11,"△",IF($O11&lt;$Q11,"●"))))</f>
        <v>△</v>
      </c>
      <c r="Q11" s="16">
        <v>2</v>
      </c>
      <c r="R11" s="11">
        <v>2</v>
      </c>
      <c r="S11" s="15" t="str">
        <f>IF(AND($R11="",$T11=""),"",IF($R11&gt;$T11,"○",IF($R11=$T11,"△",IF($R11&lt;$T11,"●"))))</f>
        <v>●</v>
      </c>
      <c r="T11" s="16">
        <v>5</v>
      </c>
      <c r="U11" s="11">
        <v>5</v>
      </c>
      <c r="V11" s="15" t="str">
        <f>IF(AND($U11="",$W11=""),"",IF($U11&gt;$W11,"○",IF($U11=$W11,"△",IF($U11&lt;$W11,"●"))))</f>
        <v>○</v>
      </c>
      <c r="W11" s="16">
        <v>3</v>
      </c>
      <c r="X11" s="11">
        <v>1</v>
      </c>
      <c r="Y11" s="15" t="str">
        <f>IF(AND($X11="",$Z11=""),"",IF($X11&gt;$Z11,"○",IF($X11=$Z11,"△",IF($X11&lt;$Z11,"●"))))</f>
        <v>○</v>
      </c>
      <c r="Z11" s="16">
        <v>0</v>
      </c>
      <c r="AA11" s="11">
        <v>8</v>
      </c>
      <c r="AB11" s="15" t="str">
        <f>IF(AND($AA11="",$AC11=""),"",IF($AA11&gt;$AC11,"○",IF($AA11=$AC11,"△",IF($AA11&lt;$AC11,"●"))))</f>
        <v>○</v>
      </c>
      <c r="AC11" s="16">
        <v>0</v>
      </c>
      <c r="AD11" s="11">
        <v>2</v>
      </c>
      <c r="AE11" s="15" t="str">
        <f>IF(AND($AD11="",$AF11=""),"",IF($AD11&gt;$AF11,"○",IF($AD11=$AF11,"△",IF($AD11&lt;$AF11,"●"))))</f>
        <v>○</v>
      </c>
      <c r="AF11" s="16">
        <v>1</v>
      </c>
      <c r="AG11" s="389"/>
      <c r="AH11" s="389"/>
      <c r="AI11" s="389"/>
      <c r="AJ11" s="389"/>
      <c r="AK11" s="389"/>
      <c r="AL11" s="389"/>
      <c r="AM11" s="389"/>
      <c r="AN11" s="389"/>
      <c r="AO11" s="392"/>
      <c r="AP11" s="12">
        <f>COUNTIF(C11:AF11,"○")*3</f>
        <v>12</v>
      </c>
      <c r="AQ11" s="12">
        <f>COUNTIF(C11:AF11,"△")*1</f>
        <v>2</v>
      </c>
      <c r="AR11" s="12">
        <f>COUNTIF(C11:AF11,"●")*0</f>
        <v>0</v>
      </c>
      <c r="AS11" s="13" t="str">
        <f>B8</f>
        <v>清瀬FC</v>
      </c>
      <c r="AT11" s="13"/>
      <c r="AU11" s="6"/>
      <c r="AV11" s="383"/>
    </row>
    <row r="12" spans="1:48" ht="20.100000000000001" customHeight="1">
      <c r="A12" s="365">
        <v>3</v>
      </c>
      <c r="B12" s="368" t="s">
        <v>16</v>
      </c>
      <c r="C12" s="380">
        <f>IF(AND($I$4=""),"",$I$4)</f>
        <v>42860</v>
      </c>
      <c r="D12" s="381"/>
      <c r="E12" s="382"/>
      <c r="F12" s="380">
        <f>IF(AND($I$8=""),"",$I$8)</f>
        <v>42904</v>
      </c>
      <c r="G12" s="381"/>
      <c r="H12" s="382"/>
      <c r="I12" s="371"/>
      <c r="J12" s="372"/>
      <c r="K12" s="373"/>
      <c r="L12" s="380">
        <v>42876</v>
      </c>
      <c r="M12" s="381"/>
      <c r="N12" s="382"/>
      <c r="O12" s="380">
        <v>42876</v>
      </c>
      <c r="P12" s="381"/>
      <c r="Q12" s="382"/>
      <c r="R12" s="380">
        <v>42860</v>
      </c>
      <c r="S12" s="381"/>
      <c r="T12" s="382"/>
      <c r="U12" s="380">
        <v>42883</v>
      </c>
      <c r="V12" s="381"/>
      <c r="W12" s="382"/>
      <c r="X12" s="380">
        <v>42897</v>
      </c>
      <c r="Y12" s="381"/>
      <c r="Z12" s="382"/>
      <c r="AA12" s="380">
        <v>42862</v>
      </c>
      <c r="AB12" s="381"/>
      <c r="AC12" s="382"/>
      <c r="AD12" s="380">
        <v>42862</v>
      </c>
      <c r="AE12" s="381"/>
      <c r="AF12" s="382"/>
      <c r="AG12" s="387">
        <f t="shared" ref="AG12" si="9">IF(AND($D15="",$G15="",$J15="",$M15="",$P15="",$S15="",$V15="",$Y15="",$AB15="",$AE15=""),"",SUM((COUNTIF($C15:$AF15,"○")),(COUNTIF($C15:$AF15,"●")),(COUNTIF($C15:$AF15,"△"))))</f>
        <v>9</v>
      </c>
      <c r="AH12" s="387">
        <f t="shared" ref="AH12" si="10">IF(AND($D15="",$G15="",$J15="",$M15="",$P15="",$S15="",$V15="",$Y15="",$AB15="",$AE15=""),"",SUM($AP15:$AR15))</f>
        <v>21</v>
      </c>
      <c r="AI12" s="387">
        <f t="shared" ref="AI12" si="11">IF(AND($D15="",$G15="",$J15="",$J15="",$M15="",$P15="",$S15="",$V15="",$Y15="",$AB15="",$AE15=""),"",COUNTIF(C15:AF15,"○"))</f>
        <v>7</v>
      </c>
      <c r="AJ12" s="387">
        <f t="shared" ref="AJ12" si="12">IF(AND($D15="",$G15="",$J15="",$J15="",$M15="",$P15="",$S15="",$V15="",$Y15="",$AB15="",$AE15=""),"",COUNTIF(C15:AF15,"●"))</f>
        <v>2</v>
      </c>
      <c r="AK12" s="387">
        <f t="shared" ref="AK12" si="13">IF(AND($D15="",$G15="",$J15="",$J15="",$M15="",$P15="",$S15="",$V15="",$Y15="",$AB15="",$AE15=""),"",COUNTIF(C15:AF15,"△"))</f>
        <v>0</v>
      </c>
      <c r="AL12" s="387">
        <f t="shared" ref="AL12" si="14">IF(AND($C15="",$F15="",$I15="",$L15="",$O15="",$R15="",$U15="",$X15="",$AA15="",$AD15=""),"",SUM($C15,$F15,$I15,$L15,$O15,$R15,$U15,$X15,$AA15,$AD15))</f>
        <v>42</v>
      </c>
      <c r="AM12" s="387">
        <f t="shared" ref="AM12" si="15">IF(AND($E15="",$H15="",$K15="",$N15="",$Q15="",$T15="",$W15="",$Z15="",$AC15="",$AF15=""),"",SUM($E15,$H15,$K15,$N15,$Q15,$T15,$W15,$Z15,$AC15,$AF15))</f>
        <v>11</v>
      </c>
      <c r="AN12" s="387">
        <f t="shared" ref="AN12" si="16">IF(AND($AL12="",$AM12=""),"",($AL12-$AM12))</f>
        <v>31</v>
      </c>
      <c r="AO12" s="390">
        <f>IF(AND($AG12=""),"",RANK(AV12,AV$4:AV$43))</f>
        <v>3</v>
      </c>
      <c r="AP12" s="10"/>
      <c r="AQ12" s="10"/>
      <c r="AS12" s="6"/>
      <c r="AT12" s="6"/>
      <c r="AU12" s="6"/>
      <c r="AV12" s="383">
        <f t="shared" ref="AV12" si="17">IFERROR(AH12*1000000+AN12*100+AL12,"")</f>
        <v>21003142</v>
      </c>
    </row>
    <row r="13" spans="1:48" ht="20.100000000000001" customHeight="1">
      <c r="A13" s="366"/>
      <c r="B13" s="369"/>
      <c r="C13" s="384">
        <f>IF(AND($I$5=""),"",$I$5)</f>
        <v>0.4236111111111111</v>
      </c>
      <c r="D13" s="385"/>
      <c r="E13" s="386"/>
      <c r="F13" s="384">
        <f>IF(AND($I$9=""),"",$I$9)</f>
        <v>0.375</v>
      </c>
      <c r="G13" s="385"/>
      <c r="H13" s="386"/>
      <c r="I13" s="374"/>
      <c r="J13" s="375"/>
      <c r="K13" s="376"/>
      <c r="L13" s="384">
        <v>0.3888888888888889</v>
      </c>
      <c r="M13" s="385"/>
      <c r="N13" s="386"/>
      <c r="O13" s="384">
        <v>0.45833333333333331</v>
      </c>
      <c r="P13" s="385"/>
      <c r="Q13" s="386"/>
      <c r="R13" s="384">
        <v>0.49305555555555558</v>
      </c>
      <c r="S13" s="385"/>
      <c r="T13" s="386"/>
      <c r="U13" s="384">
        <v>0.57638888888888895</v>
      </c>
      <c r="V13" s="385"/>
      <c r="W13" s="386"/>
      <c r="X13" s="384">
        <v>0.47916666666666669</v>
      </c>
      <c r="Y13" s="385"/>
      <c r="Z13" s="386"/>
      <c r="AA13" s="384">
        <v>0.36805555555555558</v>
      </c>
      <c r="AB13" s="385"/>
      <c r="AC13" s="386"/>
      <c r="AD13" s="384">
        <v>0.4375</v>
      </c>
      <c r="AE13" s="385"/>
      <c r="AF13" s="386"/>
      <c r="AG13" s="388"/>
      <c r="AH13" s="388"/>
      <c r="AI13" s="388"/>
      <c r="AJ13" s="388"/>
      <c r="AK13" s="388"/>
      <c r="AL13" s="388"/>
      <c r="AM13" s="388"/>
      <c r="AN13" s="388"/>
      <c r="AO13" s="391"/>
      <c r="AP13" s="10"/>
      <c r="AQ13" s="10"/>
      <c r="AS13" s="6"/>
      <c r="AT13" s="6"/>
      <c r="AU13" s="6"/>
      <c r="AV13" s="383"/>
    </row>
    <row r="14" spans="1:48" ht="20.100000000000001" customHeight="1">
      <c r="A14" s="366"/>
      <c r="B14" s="369"/>
      <c r="C14" s="362" t="str">
        <f>IF(AND($I$6=""),"",$I$6)</f>
        <v>清瀬内山A</v>
      </c>
      <c r="D14" s="363"/>
      <c r="E14" s="364"/>
      <c r="F14" s="362" t="str">
        <f>IF(AND($I$10=""),"",$I$10)</f>
        <v>清瀬内山B</v>
      </c>
      <c r="G14" s="363"/>
      <c r="H14" s="364"/>
      <c r="I14" s="374"/>
      <c r="J14" s="375"/>
      <c r="K14" s="376"/>
      <c r="L14" s="362" t="s">
        <v>139</v>
      </c>
      <c r="M14" s="363"/>
      <c r="N14" s="364"/>
      <c r="O14" s="362" t="s">
        <v>139</v>
      </c>
      <c r="P14" s="363"/>
      <c r="Q14" s="364"/>
      <c r="R14" s="362" t="s">
        <v>140</v>
      </c>
      <c r="S14" s="363"/>
      <c r="T14" s="364"/>
      <c r="U14" s="362" t="s">
        <v>141</v>
      </c>
      <c r="V14" s="363"/>
      <c r="W14" s="364"/>
      <c r="X14" s="362" t="s">
        <v>421</v>
      </c>
      <c r="Y14" s="363"/>
      <c r="Z14" s="364"/>
      <c r="AA14" s="362" t="s">
        <v>141</v>
      </c>
      <c r="AB14" s="363"/>
      <c r="AC14" s="364"/>
      <c r="AD14" s="362" t="s">
        <v>141</v>
      </c>
      <c r="AE14" s="363"/>
      <c r="AF14" s="364"/>
      <c r="AG14" s="388"/>
      <c r="AH14" s="388"/>
      <c r="AI14" s="388"/>
      <c r="AJ14" s="388"/>
      <c r="AK14" s="388"/>
      <c r="AL14" s="388"/>
      <c r="AM14" s="388"/>
      <c r="AN14" s="388"/>
      <c r="AO14" s="391"/>
      <c r="AP14" s="10"/>
      <c r="AQ14" s="10"/>
      <c r="AS14" s="6"/>
      <c r="AT14" s="6"/>
      <c r="AU14" s="6"/>
      <c r="AV14" s="383"/>
    </row>
    <row r="15" spans="1:48" ht="24" customHeight="1">
      <c r="A15" s="367"/>
      <c r="B15" s="370"/>
      <c r="C15" s="11">
        <f>IF(AND(K$7=""),"",K$7)</f>
        <v>0</v>
      </c>
      <c r="D15" s="15" t="str">
        <f>IF(AND($C15="",$E15=""),"",IF($C15&gt;$E15,"○",IF($C15=$E15,"△",IF($C15&lt;$E15,"●"))))</f>
        <v>●</v>
      </c>
      <c r="E15" s="16">
        <f>IF(AND(I$7=""),"",I$7)</f>
        <v>2</v>
      </c>
      <c r="F15" s="11">
        <f>IF(AND(K$11=""),"",K$11)</f>
        <v>3</v>
      </c>
      <c r="G15" s="15" t="str">
        <f>IF(AND($F15="",$H15=""),"",IF($F15&gt;$H15,"○",IF($F15=$H15,"△",IF($F15&lt;$H15,"●"))))</f>
        <v>○</v>
      </c>
      <c r="H15" s="16">
        <f>IF(AND(I$11=""),"",I$11)</f>
        <v>0</v>
      </c>
      <c r="I15" s="377"/>
      <c r="J15" s="378"/>
      <c r="K15" s="379"/>
      <c r="L15" s="11">
        <v>5</v>
      </c>
      <c r="M15" s="15" t="str">
        <f>IF(AND($L15="",$N15=""),"",IF($L15&gt;$N15,"○",IF($L15=$N15,"△",IF($L15&lt;$N15,"●"))))</f>
        <v>○</v>
      </c>
      <c r="N15" s="16">
        <v>2</v>
      </c>
      <c r="O15" s="11">
        <v>2</v>
      </c>
      <c r="P15" s="15" t="str">
        <f>IF(AND($O15="",$Q15=""),"",IF($O15&gt;$Q15,"○",IF($O15=$Q15,"△",IF($O15&lt;$Q15,"●"))))</f>
        <v>○</v>
      </c>
      <c r="Q15" s="16">
        <v>1</v>
      </c>
      <c r="R15" s="11">
        <v>3</v>
      </c>
      <c r="S15" s="15" t="str">
        <f>IF(AND($R15="",$T15=""),"",IF($R15&gt;$T15,"○",IF($R15=$T15,"△",IF($R15&lt;$T15,"●"))))</f>
        <v>●</v>
      </c>
      <c r="T15" s="16">
        <v>4</v>
      </c>
      <c r="U15" s="11">
        <v>5</v>
      </c>
      <c r="V15" s="15" t="str">
        <f>IF(AND($U15="",$W15=""),"",IF($U15&gt;$W15,"○",IF($U15=$W15,"△",IF($U15&lt;$W15,"●"))))</f>
        <v>○</v>
      </c>
      <c r="W15" s="16">
        <v>1</v>
      </c>
      <c r="X15" s="11">
        <v>5</v>
      </c>
      <c r="Y15" s="15" t="str">
        <f>IF(AND($X15="",$Z15=""),"",IF($X15&gt;$Z15,"○",IF($X15=$Z15,"△",IF($X15&lt;$Z15,"●"))))</f>
        <v>○</v>
      </c>
      <c r="Z15" s="16">
        <v>0</v>
      </c>
      <c r="AA15" s="11">
        <v>9</v>
      </c>
      <c r="AB15" s="15" t="str">
        <f>IF(AND($AA15="",$AC15=""),"",IF($AA15&gt;$AC15,"○",IF($AA15=$AC15,"△",IF($AA15&lt;$AC15,"●"))))</f>
        <v>○</v>
      </c>
      <c r="AC15" s="16">
        <v>1</v>
      </c>
      <c r="AD15" s="11">
        <v>10</v>
      </c>
      <c r="AE15" s="15" t="str">
        <f>IF(AND($AD15="",$AF15=""),"",IF($AD15&gt;$AF15,"○",IF($AD15=$AF15,"△",IF($AD15&lt;$AF15,"●"))))</f>
        <v>○</v>
      </c>
      <c r="AF15" s="16">
        <v>0</v>
      </c>
      <c r="AG15" s="389"/>
      <c r="AH15" s="389"/>
      <c r="AI15" s="389"/>
      <c r="AJ15" s="389"/>
      <c r="AK15" s="389"/>
      <c r="AL15" s="389"/>
      <c r="AM15" s="389"/>
      <c r="AN15" s="389"/>
      <c r="AO15" s="392"/>
      <c r="AP15" s="12">
        <f>COUNTIF(C15:AF15,"○")*3</f>
        <v>21</v>
      </c>
      <c r="AQ15" s="12">
        <f>COUNTIF(C15:AF15,"△")*1</f>
        <v>0</v>
      </c>
      <c r="AR15" s="12">
        <f>COUNTIF(C15:AF15,"●")*0</f>
        <v>0</v>
      </c>
      <c r="AS15" s="13" t="str">
        <f>B12</f>
        <v>清瀬VALIANT</v>
      </c>
      <c r="AT15" s="13"/>
      <c r="AU15" s="6"/>
      <c r="AV15" s="383"/>
    </row>
    <row r="16" spans="1:48" ht="20.100000000000001" customHeight="1">
      <c r="A16" s="365">
        <v>4</v>
      </c>
      <c r="B16" s="368" t="s">
        <v>294</v>
      </c>
      <c r="C16" s="380">
        <f>IF(AND($L$4=""),"",$L$4)</f>
        <v>42847</v>
      </c>
      <c r="D16" s="381"/>
      <c r="E16" s="382"/>
      <c r="F16" s="380">
        <f>IF(AND($L$8=""),"",$L$8)</f>
        <v>42862</v>
      </c>
      <c r="G16" s="381"/>
      <c r="H16" s="382"/>
      <c r="I16" s="380">
        <f>IF(AND($L$12=""),"",$L$12)</f>
        <v>42876</v>
      </c>
      <c r="J16" s="381"/>
      <c r="K16" s="382"/>
      <c r="L16" s="371"/>
      <c r="M16" s="372"/>
      <c r="N16" s="373"/>
      <c r="O16" s="380">
        <v>42904</v>
      </c>
      <c r="P16" s="381"/>
      <c r="Q16" s="382"/>
      <c r="R16" s="380">
        <v>42889</v>
      </c>
      <c r="S16" s="381"/>
      <c r="T16" s="382"/>
      <c r="U16" s="380">
        <v>42875</v>
      </c>
      <c r="V16" s="381"/>
      <c r="W16" s="382"/>
      <c r="X16" s="380">
        <v>42876</v>
      </c>
      <c r="Y16" s="381"/>
      <c r="Z16" s="382"/>
      <c r="AA16" s="380">
        <v>42904</v>
      </c>
      <c r="AB16" s="381"/>
      <c r="AC16" s="382"/>
      <c r="AD16" s="380">
        <v>42847</v>
      </c>
      <c r="AE16" s="381"/>
      <c r="AF16" s="382"/>
      <c r="AG16" s="387">
        <f t="shared" ref="AG16" si="18">IF(AND($D19="",$G19="",$J19="",$M19="",$P19="",$S19="",$V19="",$Y19="",$AB19="",$AE19=""),"",SUM((COUNTIF($C19:$AF19,"○")),(COUNTIF($C19:$AF19,"●")),(COUNTIF($C19:$AF19,"△"))))</f>
        <v>9</v>
      </c>
      <c r="AH16" s="387">
        <f t="shared" ref="AH16" si="19">IF(AND($D19="",$G19="",$J19="",$M19="",$P19="",$S19="",$V19="",$Y19="",$AB19="",$AE19=""),"",SUM($AP19:$AR19))</f>
        <v>16</v>
      </c>
      <c r="AI16" s="387">
        <f t="shared" ref="AI16" si="20">IF(AND($D19="",$G19="",$J19="",$J19="",$M19="",$P19="",$S19="",$V19="",$Y19="",$AB19="",$AE19=""),"",COUNTIF(C19:AF19,"○"))</f>
        <v>5</v>
      </c>
      <c r="AJ16" s="387">
        <f t="shared" ref="AJ16" si="21">IF(AND($D19="",$G19="",$J19="",$J19="",$M19="",$P19="",$S19="",$V19="",$Y19="",$AB19="",$AE19=""),"",COUNTIF(C19:AF19,"●"))</f>
        <v>3</v>
      </c>
      <c r="AK16" s="387">
        <f t="shared" ref="AK16" si="22">IF(AND($D19="",$G19="",$J19="",$J19="",$M19="",$P19="",$S19="",$V19="",$Y19="",$AB19="",$AE19=""),"",COUNTIF(C19:AF19,"△"))</f>
        <v>1</v>
      </c>
      <c r="AL16" s="387">
        <f t="shared" ref="AL16" si="23">IF(AND($C19="",$F19="",$I19="",$L19="",$O19="",$R19="",$U19="",$X19="",$AA19="",$AD19=""),"",SUM($C19,$F19,$I19,$L19,$O19,$R19,$U19,$X19,$AA19,$AD19))</f>
        <v>25</v>
      </c>
      <c r="AM16" s="387">
        <f t="shared" ref="AM16" si="24">IF(AND($E19="",$H19="",$K19="",$N19="",$Q19="",$T19="",$W19="",$Z19="",$AC19="",$AF19=""),"",SUM($E19,$H19,$K19,$N19,$Q19,$T19,$W19,$Z19,$AC19,$AF19))</f>
        <v>15</v>
      </c>
      <c r="AN16" s="387">
        <f t="shared" ref="AN16" si="25">IF(AND($AL16="",$AM16=""),"",($AL16-$AM16))</f>
        <v>10</v>
      </c>
      <c r="AO16" s="390">
        <f>IF(AND($AG16=""),"",RANK(AV16,AV$4:AV$43))</f>
        <v>4</v>
      </c>
      <c r="AP16" s="10"/>
      <c r="AQ16" s="10"/>
      <c r="AS16" s="6"/>
      <c r="AT16" s="6"/>
      <c r="AU16" s="6"/>
      <c r="AV16" s="383">
        <f t="shared" ref="AV16" si="26">IFERROR(AH16*1000000+AN16*100+AL16,"")</f>
        <v>16001025</v>
      </c>
    </row>
    <row r="17" spans="1:48" ht="20.100000000000001" customHeight="1">
      <c r="A17" s="366"/>
      <c r="B17" s="369"/>
      <c r="C17" s="384">
        <f>IF(AND($L$5=""),"",$L$5)</f>
        <v>0.47222222222222227</v>
      </c>
      <c r="D17" s="385"/>
      <c r="E17" s="386"/>
      <c r="F17" s="384">
        <f>IF(AND($L$9=""),"",$L$9)</f>
        <v>0.33333333333333331</v>
      </c>
      <c r="G17" s="385"/>
      <c r="H17" s="386"/>
      <c r="I17" s="384">
        <f>IF(AND($L$13=""),"",$L$13)</f>
        <v>0.3888888888888889</v>
      </c>
      <c r="J17" s="385"/>
      <c r="K17" s="386"/>
      <c r="L17" s="374"/>
      <c r="M17" s="375"/>
      <c r="N17" s="376"/>
      <c r="O17" s="384">
        <v>0.58333333333333337</v>
      </c>
      <c r="P17" s="385"/>
      <c r="Q17" s="386"/>
      <c r="R17" s="384">
        <v>0.375</v>
      </c>
      <c r="S17" s="385"/>
      <c r="T17" s="386"/>
      <c r="U17" s="384">
        <v>0.58333333333333337</v>
      </c>
      <c r="V17" s="385"/>
      <c r="W17" s="386"/>
      <c r="X17" s="384">
        <v>0.52777777777777779</v>
      </c>
      <c r="Y17" s="385"/>
      <c r="Z17" s="386"/>
      <c r="AA17" s="384">
        <v>0.65277777777777779</v>
      </c>
      <c r="AB17" s="385"/>
      <c r="AC17" s="386"/>
      <c r="AD17" s="384">
        <v>0.58333333333333337</v>
      </c>
      <c r="AE17" s="385"/>
      <c r="AF17" s="386"/>
      <c r="AG17" s="388"/>
      <c r="AH17" s="388"/>
      <c r="AI17" s="388"/>
      <c r="AJ17" s="388"/>
      <c r="AK17" s="388"/>
      <c r="AL17" s="388"/>
      <c r="AM17" s="388"/>
      <c r="AN17" s="388"/>
      <c r="AO17" s="391"/>
      <c r="AP17" s="10"/>
      <c r="AQ17" s="10"/>
      <c r="AS17" s="6"/>
      <c r="AT17" s="6"/>
      <c r="AU17" s="6"/>
      <c r="AV17" s="383"/>
    </row>
    <row r="18" spans="1:48" ht="20.100000000000001" customHeight="1">
      <c r="A18" s="366"/>
      <c r="B18" s="369"/>
      <c r="C18" s="362" t="str">
        <f>IF(AND($L$6=""),"",$L$6)</f>
        <v>清瀬内山A</v>
      </c>
      <c r="D18" s="363"/>
      <c r="E18" s="364"/>
      <c r="F18" s="362" t="str">
        <f>IF(AND($L$10=""),"",$L$10)</f>
        <v>清瀬内山C</v>
      </c>
      <c r="G18" s="363"/>
      <c r="H18" s="364"/>
      <c r="I18" s="362" t="str">
        <f>IF(AND($L$14=""),"",$L$14)</f>
        <v>清瀬内山B</v>
      </c>
      <c r="J18" s="363"/>
      <c r="K18" s="364"/>
      <c r="L18" s="374"/>
      <c r="M18" s="375"/>
      <c r="N18" s="376"/>
      <c r="O18" s="362" t="s">
        <v>139</v>
      </c>
      <c r="P18" s="363"/>
      <c r="Q18" s="364"/>
      <c r="R18" s="362" t="s">
        <v>139</v>
      </c>
      <c r="S18" s="363"/>
      <c r="T18" s="364"/>
      <c r="U18" s="362" t="s">
        <v>141</v>
      </c>
      <c r="V18" s="363"/>
      <c r="W18" s="364"/>
      <c r="X18" s="362" t="s">
        <v>139</v>
      </c>
      <c r="Y18" s="363"/>
      <c r="Z18" s="364"/>
      <c r="AA18" s="362" t="s">
        <v>139</v>
      </c>
      <c r="AB18" s="363"/>
      <c r="AC18" s="364"/>
      <c r="AD18" s="362" t="s">
        <v>140</v>
      </c>
      <c r="AE18" s="363"/>
      <c r="AF18" s="364"/>
      <c r="AG18" s="388"/>
      <c r="AH18" s="388"/>
      <c r="AI18" s="388"/>
      <c r="AJ18" s="388"/>
      <c r="AK18" s="388"/>
      <c r="AL18" s="388"/>
      <c r="AM18" s="388"/>
      <c r="AN18" s="388"/>
      <c r="AO18" s="391"/>
      <c r="AP18" s="10"/>
      <c r="AQ18" s="10"/>
      <c r="AS18" s="6"/>
      <c r="AT18" s="6"/>
      <c r="AU18" s="6"/>
      <c r="AV18" s="383"/>
    </row>
    <row r="19" spans="1:48" ht="24" customHeight="1">
      <c r="A19" s="367"/>
      <c r="B19" s="370"/>
      <c r="C19" s="11">
        <f>IF(AND(N$7=""),"",N$7)</f>
        <v>0</v>
      </c>
      <c r="D19" s="15" t="str">
        <f>IF(AND($C19="",$E19=""),"",IF($C19&gt;$E19,"○",IF($C19=$E19,"△",IF($C19&lt;$E19,"●"))))</f>
        <v>●</v>
      </c>
      <c r="E19" s="16">
        <f>IF(AND(L$7=""),"",L$7)</f>
        <v>2</v>
      </c>
      <c r="F19" s="11">
        <f>IF(AND(N$11=""),"",N$11)</f>
        <v>1</v>
      </c>
      <c r="G19" s="15" t="str">
        <f>IF(AND($F19="",$H19=""),"",IF($F19&gt;$H19,"○",IF($F19=$H19,"△",IF($F19&lt;$H19,"●"))))</f>
        <v>△</v>
      </c>
      <c r="H19" s="16">
        <f>IF(AND(L$11=""),"",L$11)</f>
        <v>1</v>
      </c>
      <c r="I19" s="11">
        <f>IF(AND(N$15=""),"",N$15)</f>
        <v>2</v>
      </c>
      <c r="J19" s="15" t="str">
        <f>IF(AND($I19="",$K19=""),"",IF($I19&gt;$K19,"○",IF($I19=$K19,"△",IF($I19&lt;$K19,"●"))))</f>
        <v>●</v>
      </c>
      <c r="K19" s="16">
        <f>IF(AND(L$15=""),"",L$15)</f>
        <v>5</v>
      </c>
      <c r="L19" s="377"/>
      <c r="M19" s="378"/>
      <c r="N19" s="379"/>
      <c r="O19" s="11">
        <v>2</v>
      </c>
      <c r="P19" s="15" t="str">
        <f>IF(AND($O19="",$Q19=""),"",IF($O19&gt;$Q19,"○",IF($O19=$Q19,"△",IF($O19&lt;$Q19,"●"))))</f>
        <v>○</v>
      </c>
      <c r="Q19" s="16">
        <v>1</v>
      </c>
      <c r="R19" s="11">
        <v>0</v>
      </c>
      <c r="S19" s="15" t="str">
        <f>IF(AND($R19="",$T19=""),"",IF($R19&gt;$T19,"○",IF($R19=$T19,"△",IF($R19&lt;$T19,"●"))))</f>
        <v>●</v>
      </c>
      <c r="T19" s="16">
        <v>2</v>
      </c>
      <c r="U19" s="11">
        <v>5</v>
      </c>
      <c r="V19" s="15" t="str">
        <f>IF(AND($U19="",$W19=""),"",IF($U19&gt;$W19,"○",IF($U19=$W19,"△",IF($U19&lt;$W19,"●"))))</f>
        <v>○</v>
      </c>
      <c r="W19" s="16">
        <v>2</v>
      </c>
      <c r="X19" s="11">
        <v>8</v>
      </c>
      <c r="Y19" s="15" t="str">
        <f>IF(AND($X19="",$Z19=""),"",IF($X19&gt;$Z19,"○",IF($X19=$Z19,"△",IF($X19&lt;$Z19,"●"))))</f>
        <v>○</v>
      </c>
      <c r="Z19" s="16">
        <v>1</v>
      </c>
      <c r="AA19" s="11">
        <v>3</v>
      </c>
      <c r="AB19" s="15" t="str">
        <f>IF(AND($AA19="",$AC19=""),"",IF($AA19&gt;$AC19,"○",IF($AA19=$AC19,"△",IF($AA19&lt;$AC19,"●"))))</f>
        <v>○</v>
      </c>
      <c r="AC19" s="16">
        <v>1</v>
      </c>
      <c r="AD19" s="11">
        <v>4</v>
      </c>
      <c r="AE19" s="15" t="str">
        <f>IF(AND($AD19="",$AF19=""),"",IF($AD19&gt;$AF19,"○",IF($AD19=$AF19,"△",IF($AD19&lt;$AF19,"●"))))</f>
        <v>○</v>
      </c>
      <c r="AF19" s="16">
        <v>0</v>
      </c>
      <c r="AG19" s="389"/>
      <c r="AH19" s="389"/>
      <c r="AI19" s="389"/>
      <c r="AJ19" s="389"/>
      <c r="AK19" s="389"/>
      <c r="AL19" s="389"/>
      <c r="AM19" s="389"/>
      <c r="AN19" s="389"/>
      <c r="AO19" s="392"/>
      <c r="AP19" s="12">
        <f>COUNTIF(C19:AF19,"○")*3</f>
        <v>15</v>
      </c>
      <c r="AQ19" s="12">
        <f>COUNTIF(C19:AF19,"△")*1</f>
        <v>1</v>
      </c>
      <c r="AR19" s="12">
        <f>COUNTIF(C19:AF19,"●")*0</f>
        <v>0</v>
      </c>
      <c r="AS19" s="13" t="str">
        <f>B16</f>
        <v>こみねFC</v>
      </c>
      <c r="AT19" s="13"/>
      <c r="AU19" s="6"/>
      <c r="AV19" s="383"/>
    </row>
    <row r="20" spans="1:48" ht="20.100000000000001" customHeight="1">
      <c r="A20" s="365">
        <v>5</v>
      </c>
      <c r="B20" s="368" t="s">
        <v>17</v>
      </c>
      <c r="C20" s="380">
        <f>IF(AND($O$4=""),"",$O$4)</f>
        <v>42847</v>
      </c>
      <c r="D20" s="381"/>
      <c r="E20" s="382"/>
      <c r="F20" s="380">
        <f>IF(AND($O$8=""),"",$O$8)</f>
        <v>42859</v>
      </c>
      <c r="G20" s="381"/>
      <c r="H20" s="382"/>
      <c r="I20" s="380">
        <f>IF(AND($O$12=""),"",$O$12)</f>
        <v>42876</v>
      </c>
      <c r="J20" s="381"/>
      <c r="K20" s="382"/>
      <c r="L20" s="380">
        <f>IF(AND($O$16=""),"",$O$16)</f>
        <v>42904</v>
      </c>
      <c r="M20" s="381"/>
      <c r="N20" s="382"/>
      <c r="O20" s="371"/>
      <c r="P20" s="372"/>
      <c r="Q20" s="373"/>
      <c r="R20" s="380">
        <v>42859</v>
      </c>
      <c r="S20" s="381"/>
      <c r="T20" s="382"/>
      <c r="U20" s="380">
        <v>42847</v>
      </c>
      <c r="V20" s="381"/>
      <c r="W20" s="382"/>
      <c r="X20" s="380">
        <v>42854</v>
      </c>
      <c r="Y20" s="381"/>
      <c r="Z20" s="382"/>
      <c r="AA20" s="380">
        <v>42860</v>
      </c>
      <c r="AB20" s="381"/>
      <c r="AC20" s="382"/>
      <c r="AD20" s="380">
        <v>42854</v>
      </c>
      <c r="AE20" s="381"/>
      <c r="AF20" s="382"/>
      <c r="AG20" s="387">
        <f t="shared" ref="AG20" si="27">IF(AND($D23="",$G23="",$J23="",$M23="",$P23="",$S23="",$V23="",$Y23="",$AB23="",$AE23=""),"",SUM((COUNTIF($C23:$AF23,"○")),(COUNTIF($C23:$AF23,"●")),(COUNTIF($C23:$AF23,"△"))))</f>
        <v>9</v>
      </c>
      <c r="AH20" s="387">
        <f t="shared" ref="AH20" si="28">IF(AND($D23="",$G23="",$J23="",$M23="",$P23="",$S23="",$V23="",$Y23="",$AB23="",$AE23=""),"",SUM($AP23:$AR23))</f>
        <v>11</v>
      </c>
      <c r="AI20" s="387">
        <f t="shared" ref="AI20" si="29">IF(AND($D23="",$G23="",$J23="",$J23="",$M23="",$P23="",$S23="",$V23="",$Y23="",$AB23="",$AE23=""),"",COUNTIF(C23:AF23,"○"))</f>
        <v>3</v>
      </c>
      <c r="AJ20" s="387">
        <f t="shared" ref="AJ20" si="30">IF(AND($D23="",$G23="",$J23="",$J23="",$M23="",$P23="",$S23="",$V23="",$Y23="",$AB23="",$AE23=""),"",COUNTIF(C23:AF23,"●"))</f>
        <v>4</v>
      </c>
      <c r="AK20" s="387">
        <f t="shared" ref="AK20" si="31">IF(AND($D23="",$G23="",$J23="",$J23="",$M23="",$P23="",$S23="",$V23="",$Y23="",$AB23="",$AE23=""),"",COUNTIF(C23:AF23,"△"))</f>
        <v>2</v>
      </c>
      <c r="AL20" s="387">
        <f t="shared" ref="AL20" si="32">IF(AND($C23="",$F23="",$I23="",$L23="",$O23="",$R23="",$U23="",$X23="",$AA23="",$AD23=""),"",SUM($C23,$F23,$I23,$L23,$O23,$R23,$U23,$X23,$AA23,$AD23))</f>
        <v>20</v>
      </c>
      <c r="AM20" s="387">
        <f t="shared" ref="AM20" si="33">IF(AND($E23="",$H23="",$K23="",$N23="",$Q23="",$T23="",$W23="",$Z23="",$AC23="",$AF23=""),"",SUM($E23,$H23,$K23,$N23,$Q23,$T23,$W23,$Z23,$AC23,$AF23))</f>
        <v>26</v>
      </c>
      <c r="AN20" s="387">
        <f t="shared" ref="AN20" si="34">IF(AND($AL20="",$AM20=""),"",($AL20-$AM20))</f>
        <v>-6</v>
      </c>
      <c r="AO20" s="390">
        <f>IF(AND($AG20=""),"",RANK(AV20,AV$4:AV$43))</f>
        <v>6</v>
      </c>
      <c r="AP20" s="10"/>
      <c r="AQ20" s="10"/>
      <c r="AS20" s="6"/>
      <c r="AT20" s="6"/>
      <c r="AU20" s="6"/>
      <c r="AV20" s="383">
        <f t="shared" ref="AV20" si="35">IFERROR(AH20*1000000+AN20*100+AL20,"")</f>
        <v>10999420</v>
      </c>
    </row>
    <row r="21" spans="1:48" ht="20.100000000000001" customHeight="1">
      <c r="A21" s="366"/>
      <c r="B21" s="369"/>
      <c r="C21" s="384">
        <f>IF(AND($O$5=""),"",$O$5)</f>
        <v>0.54861111111111105</v>
      </c>
      <c r="D21" s="385"/>
      <c r="E21" s="386"/>
      <c r="F21" s="384">
        <f>IF(AND($O$9=""),"",$O$9)</f>
        <v>0.45833333333333331</v>
      </c>
      <c r="G21" s="385"/>
      <c r="H21" s="386"/>
      <c r="I21" s="384">
        <f>IF(AND($O$13=""),"",$O$13)</f>
        <v>0.45833333333333331</v>
      </c>
      <c r="J21" s="385"/>
      <c r="K21" s="386"/>
      <c r="L21" s="384">
        <f>IF(AND($O$17=""),"",$O$17)</f>
        <v>0.58333333333333337</v>
      </c>
      <c r="M21" s="385"/>
      <c r="N21" s="386"/>
      <c r="O21" s="374"/>
      <c r="P21" s="375"/>
      <c r="Q21" s="376"/>
      <c r="R21" s="384">
        <v>0.5625</v>
      </c>
      <c r="S21" s="385"/>
      <c r="T21" s="386"/>
      <c r="U21" s="384">
        <v>0.50694444444444442</v>
      </c>
      <c r="V21" s="385"/>
      <c r="W21" s="386"/>
      <c r="X21" s="384">
        <v>0.52777777777777779</v>
      </c>
      <c r="Y21" s="385"/>
      <c r="Z21" s="386"/>
      <c r="AA21" s="384">
        <v>0.3888888888888889</v>
      </c>
      <c r="AB21" s="385"/>
      <c r="AC21" s="386"/>
      <c r="AD21" s="384">
        <v>0.4236111111111111</v>
      </c>
      <c r="AE21" s="385"/>
      <c r="AF21" s="386"/>
      <c r="AG21" s="388"/>
      <c r="AH21" s="388"/>
      <c r="AI21" s="388"/>
      <c r="AJ21" s="388"/>
      <c r="AK21" s="388"/>
      <c r="AL21" s="388"/>
      <c r="AM21" s="388"/>
      <c r="AN21" s="388"/>
      <c r="AO21" s="391"/>
      <c r="AP21" s="10"/>
      <c r="AQ21" s="10"/>
      <c r="AS21" s="6"/>
      <c r="AT21" s="6"/>
      <c r="AU21" s="6"/>
      <c r="AV21" s="383"/>
    </row>
    <row r="22" spans="1:48" ht="20.100000000000001" customHeight="1">
      <c r="A22" s="366"/>
      <c r="B22" s="369"/>
      <c r="C22" s="362" t="str">
        <f>IF(AND($O$6=""),"",$O$6)</f>
        <v>清瀬内山A</v>
      </c>
      <c r="D22" s="363"/>
      <c r="E22" s="364"/>
      <c r="F22" s="362" t="str">
        <f>IF(AND($O$10=""),"",$O$10)</f>
        <v>清瀬内山C</v>
      </c>
      <c r="G22" s="363"/>
      <c r="H22" s="364"/>
      <c r="I22" s="362" t="str">
        <f>IF(AND($O$14=""),"",$O$14)</f>
        <v>清瀬内山B</v>
      </c>
      <c r="J22" s="363"/>
      <c r="K22" s="364"/>
      <c r="L22" s="362" t="str">
        <f>IF(AND($O$18=""),"",$O$18)</f>
        <v>清瀬内山B</v>
      </c>
      <c r="M22" s="363"/>
      <c r="N22" s="364"/>
      <c r="O22" s="374"/>
      <c r="P22" s="375"/>
      <c r="Q22" s="376"/>
      <c r="R22" s="362" t="s">
        <v>299</v>
      </c>
      <c r="S22" s="363"/>
      <c r="T22" s="364"/>
      <c r="U22" s="362" t="s">
        <v>140</v>
      </c>
      <c r="V22" s="363"/>
      <c r="W22" s="364"/>
      <c r="X22" s="362" t="s">
        <v>139</v>
      </c>
      <c r="Y22" s="363"/>
      <c r="Z22" s="364"/>
      <c r="AA22" s="362" t="s">
        <v>140</v>
      </c>
      <c r="AB22" s="363"/>
      <c r="AC22" s="364"/>
      <c r="AD22" s="362" t="s">
        <v>139</v>
      </c>
      <c r="AE22" s="363"/>
      <c r="AF22" s="364"/>
      <c r="AG22" s="388"/>
      <c r="AH22" s="388"/>
      <c r="AI22" s="388"/>
      <c r="AJ22" s="388"/>
      <c r="AK22" s="388"/>
      <c r="AL22" s="388"/>
      <c r="AM22" s="388"/>
      <c r="AN22" s="388"/>
      <c r="AO22" s="391"/>
      <c r="AP22" s="10"/>
      <c r="AQ22" s="10"/>
      <c r="AS22" s="6"/>
      <c r="AT22" s="6"/>
      <c r="AU22" s="6"/>
      <c r="AV22" s="383"/>
    </row>
    <row r="23" spans="1:48" ht="24" customHeight="1">
      <c r="A23" s="367"/>
      <c r="B23" s="370"/>
      <c r="C23" s="11">
        <f>IF(AND($Q$7=""),"",$Q$7)</f>
        <v>0</v>
      </c>
      <c r="D23" s="15" t="str">
        <f>IF(AND($C23="",$E23=""),"",IF($C23&gt;$E23,"○",IF($C23=$E23,"△",IF($C23&lt;$E23,"●"))))</f>
        <v>●</v>
      </c>
      <c r="E23" s="16">
        <f>IF(AND($O$7=""),"",$O$7)</f>
        <v>5</v>
      </c>
      <c r="F23" s="11">
        <f>IF(AND(Q$11=""),"",Q$11)</f>
        <v>2</v>
      </c>
      <c r="G23" s="15" t="str">
        <f>IF(AND($F23="",$H23=""),"",IF($F23&gt;$H23,"○",IF($F23=$H23,"△",IF($F23&lt;$H23,"●"))))</f>
        <v>△</v>
      </c>
      <c r="H23" s="16">
        <f>IF(AND(O$11=""),"",O$11)</f>
        <v>2</v>
      </c>
      <c r="I23" s="11">
        <f>IF(AND($Q$15=""),"",$Q$15)</f>
        <v>1</v>
      </c>
      <c r="J23" s="15" t="str">
        <f>IF(AND($I23="",$K23=""),"",IF($I23&gt;$K23,"○",IF($I23=$K23,"△",IF($I23&lt;$K23,"●"))))</f>
        <v>●</v>
      </c>
      <c r="K23" s="16">
        <f>IF(AND($O$15=""),"",$O$15)</f>
        <v>2</v>
      </c>
      <c r="L23" s="11">
        <f>IF(AND($Q$19=""),"",$Q$19)</f>
        <v>1</v>
      </c>
      <c r="M23" s="15" t="str">
        <f>IF(AND($L23="",$N23=""),"",IF($L23&gt;$N23,"○",IF($L23=$N23,"△",IF($L23&lt;$N23,"●"))))</f>
        <v>●</v>
      </c>
      <c r="N23" s="16">
        <f>IF(AND($O$19=""),"",$O$19)</f>
        <v>2</v>
      </c>
      <c r="O23" s="377"/>
      <c r="P23" s="378"/>
      <c r="Q23" s="379"/>
      <c r="R23" s="11">
        <v>1</v>
      </c>
      <c r="S23" s="15" t="str">
        <f>IF(AND($R23="",$T23=""),"",IF($R23&gt;$T23,"○",IF($R23=$T23,"△",IF($R23&lt;$T23,"●"))))</f>
        <v>●</v>
      </c>
      <c r="T23" s="16">
        <v>8</v>
      </c>
      <c r="U23" s="11">
        <v>3</v>
      </c>
      <c r="V23" s="15" t="str">
        <f>IF(AND($U23="",$W23=""),"",IF($U23&gt;$W23,"○",IF($U23=$W23,"△",IF($U23&lt;$W23,"●"))))</f>
        <v>○</v>
      </c>
      <c r="W23" s="16">
        <v>2</v>
      </c>
      <c r="X23" s="11">
        <v>5</v>
      </c>
      <c r="Y23" s="15" t="str">
        <f>IF(AND($X23="",$Z23=""),"",IF($X23&gt;$Z23,"○",IF($X23=$Z23,"△",IF($X23&lt;$Z23,"●"))))</f>
        <v>○</v>
      </c>
      <c r="Z23" s="16">
        <v>1</v>
      </c>
      <c r="AA23" s="11">
        <v>6</v>
      </c>
      <c r="AB23" s="15" t="str">
        <f>IF(AND($AA23="",$AC23=""),"",IF($AA23&gt;$AC23,"○",IF($AA23=$AC23,"△",IF($AA23&lt;$AC23,"●"))))</f>
        <v>○</v>
      </c>
      <c r="AC23" s="16">
        <v>3</v>
      </c>
      <c r="AD23" s="11">
        <v>1</v>
      </c>
      <c r="AE23" s="15" t="str">
        <f>IF(AND($AD23="",$AF23=""),"",IF($AD23&gt;$AF23,"○",IF($AD23=$AF23,"△",IF($AD23&lt;$AF23,"●"))))</f>
        <v>△</v>
      </c>
      <c r="AF23" s="16">
        <v>1</v>
      </c>
      <c r="AG23" s="389"/>
      <c r="AH23" s="389"/>
      <c r="AI23" s="389"/>
      <c r="AJ23" s="389"/>
      <c r="AK23" s="389"/>
      <c r="AL23" s="389"/>
      <c r="AM23" s="389"/>
      <c r="AN23" s="389"/>
      <c r="AO23" s="392"/>
      <c r="AP23" s="12">
        <f>COUNTIF(C23:AF23,"○")*3</f>
        <v>9</v>
      </c>
      <c r="AQ23" s="12">
        <f>COUNTIF(C23:AF23,"△")*1</f>
        <v>2</v>
      </c>
      <c r="AR23" s="12">
        <f>COUNTIF(C23:AF23,"●")*0</f>
        <v>0</v>
      </c>
      <c r="AS23" s="13" t="str">
        <f>B20</f>
        <v>ヨーケン東京FC</v>
      </c>
      <c r="AT23" s="13"/>
      <c r="AU23" s="6"/>
      <c r="AV23" s="383"/>
    </row>
    <row r="24" spans="1:48" ht="20.100000000000001" customHeight="1">
      <c r="A24" s="365">
        <v>6</v>
      </c>
      <c r="B24" s="368" t="s">
        <v>300</v>
      </c>
      <c r="C24" s="380">
        <f>IF(AND($R$4=""),"",$R$4)</f>
        <v>42854</v>
      </c>
      <c r="D24" s="381"/>
      <c r="E24" s="382"/>
      <c r="F24" s="380">
        <f>IF(AND($R$8=""),"",$R$8)</f>
        <v>42876</v>
      </c>
      <c r="G24" s="381"/>
      <c r="H24" s="382"/>
      <c r="I24" s="380">
        <v>42860</v>
      </c>
      <c r="J24" s="381"/>
      <c r="K24" s="382"/>
      <c r="L24" s="380">
        <f>IF(AND($R$16=""),"",$R$16)</f>
        <v>42889</v>
      </c>
      <c r="M24" s="381"/>
      <c r="N24" s="382"/>
      <c r="O24" s="380">
        <f>IF(AND($R$20=""),"",$R$20)</f>
        <v>42859</v>
      </c>
      <c r="P24" s="381"/>
      <c r="Q24" s="382"/>
      <c r="R24" s="371"/>
      <c r="S24" s="372"/>
      <c r="T24" s="373"/>
      <c r="U24" s="380">
        <v>42847</v>
      </c>
      <c r="V24" s="381"/>
      <c r="W24" s="382"/>
      <c r="X24" s="380">
        <v>42854</v>
      </c>
      <c r="Y24" s="381"/>
      <c r="Z24" s="382"/>
      <c r="AA24" s="380">
        <v>42859</v>
      </c>
      <c r="AB24" s="381"/>
      <c r="AC24" s="382"/>
      <c r="AD24" s="380">
        <v>42875</v>
      </c>
      <c r="AE24" s="381"/>
      <c r="AF24" s="382"/>
      <c r="AG24" s="387">
        <f t="shared" ref="AG24" si="36">IF(AND($D27="",$G27="",$J27="",$M27="",$P27="",$S27="",$V27="",$Y27="",$AB27="",$AE27=""),"",SUM((COUNTIF($C27:$AF27,"○")),(COUNTIF($C27:$AF27,"●")),(COUNTIF($C27:$AF27,"△"))))</f>
        <v>9</v>
      </c>
      <c r="AH24" s="387">
        <f t="shared" ref="AH24" si="37">IF(AND($D27="",$G27="",$J27="",$M27="",$P27="",$S27="",$V27="",$Y27="",$AB27="",$AE27=""),"",SUM($AP27:$AR27))</f>
        <v>22</v>
      </c>
      <c r="AI24" s="387">
        <f t="shared" ref="AI24" si="38">IF(AND($D27="",$G27="",$J27="",$J27="",$M27="",$P27="",$S27="",$V27="",$Y27="",$AB27="",$AE27=""),"",COUNTIF(C27:AF27,"○"))</f>
        <v>7</v>
      </c>
      <c r="AJ24" s="387">
        <f t="shared" ref="AJ24" si="39">IF(AND($D27="",$G27="",$J27="",$J27="",$M27="",$P27="",$S27="",$V27="",$Y27="",$AB27="",$AE27=""),"",COUNTIF(C27:AF27,"●"))</f>
        <v>1</v>
      </c>
      <c r="AK24" s="387">
        <f t="shared" ref="AK24" si="40">IF(AND($D27="",$G27="",$J27="",$J27="",$M27="",$P27="",$S27="",$V27="",$Y27="",$AB27="",$AE27=""),"",COUNTIF(C27:AF27,"△"))</f>
        <v>1</v>
      </c>
      <c r="AL24" s="387">
        <f t="shared" ref="AL24" si="41">IF(AND($C27="",$F27="",$I27="",$L27="",$O27="",$R27="",$U27="",$X27="",$AA27="",$AD27=""),"",SUM($C27,$F27,$I27,$L27,$O27,$R27,$U27,$X27,$AA27,$AD27))</f>
        <v>35</v>
      </c>
      <c r="AM24" s="387">
        <f t="shared" ref="AM24" si="42">IF(AND($E27="",$H27="",$K27="",$N27="",$Q27="",$T27="",$W27="",$Z27="",$AC27="",$AF27=""),"",SUM($E27,$H27,$K27,$N27,$Q27,$T27,$W27,$Z27,$AC27,$AF27))</f>
        <v>12</v>
      </c>
      <c r="AN24" s="387">
        <f t="shared" ref="AN24" si="43">IF(AND($AL24="",$AM24=""),"",($AL24-$AM24))</f>
        <v>23</v>
      </c>
      <c r="AO24" s="390">
        <f>IF(AND($AG24=""),"",RANK(AV24,AV$4:AV$43))</f>
        <v>2</v>
      </c>
      <c r="AP24" s="10"/>
      <c r="AQ24" s="10"/>
      <c r="AS24" s="6"/>
      <c r="AT24" s="6"/>
      <c r="AU24" s="6"/>
      <c r="AV24" s="383">
        <f t="shared" ref="AV24" si="44">IFERROR(AH24*1000000+AN24*100+AL24,"")</f>
        <v>22002335</v>
      </c>
    </row>
    <row r="25" spans="1:48" ht="20.100000000000001" customHeight="1">
      <c r="A25" s="366"/>
      <c r="B25" s="369"/>
      <c r="C25" s="384">
        <f>IF(AND($R$5=""),"",$R$5)</f>
        <v>0.3888888888888889</v>
      </c>
      <c r="D25" s="385"/>
      <c r="E25" s="386"/>
      <c r="F25" s="384">
        <f>IF(AND($R$9=""),"",$R$9)</f>
        <v>0.58333333333333337</v>
      </c>
      <c r="G25" s="385"/>
      <c r="H25" s="386"/>
      <c r="I25" s="384">
        <v>0.49305555555555558</v>
      </c>
      <c r="J25" s="385"/>
      <c r="K25" s="386"/>
      <c r="L25" s="384">
        <v>0.4236111111111111</v>
      </c>
      <c r="M25" s="385"/>
      <c r="N25" s="386"/>
      <c r="O25" s="384">
        <f>IF(AND($R$21=""),"",$R$21)</f>
        <v>0.5625</v>
      </c>
      <c r="P25" s="385"/>
      <c r="Q25" s="386"/>
      <c r="R25" s="374"/>
      <c r="S25" s="375"/>
      <c r="T25" s="376"/>
      <c r="U25" s="384">
        <v>0.4375</v>
      </c>
      <c r="V25" s="385"/>
      <c r="W25" s="386"/>
      <c r="X25" s="384">
        <v>0.45833333333333331</v>
      </c>
      <c r="Y25" s="385"/>
      <c r="Z25" s="386"/>
      <c r="AA25" s="384">
        <v>0.3888888888888889</v>
      </c>
      <c r="AB25" s="385"/>
      <c r="AC25" s="386"/>
      <c r="AD25" s="384">
        <v>0.58333333333333337</v>
      </c>
      <c r="AE25" s="385"/>
      <c r="AF25" s="386"/>
      <c r="AG25" s="388"/>
      <c r="AH25" s="388"/>
      <c r="AI25" s="388"/>
      <c r="AJ25" s="388"/>
      <c r="AK25" s="388"/>
      <c r="AL25" s="388"/>
      <c r="AM25" s="388"/>
      <c r="AN25" s="388"/>
      <c r="AO25" s="391"/>
      <c r="AP25" s="10"/>
      <c r="AQ25" s="10"/>
      <c r="AS25" s="6"/>
      <c r="AT25" s="6"/>
      <c r="AU25" s="6"/>
      <c r="AV25" s="383"/>
    </row>
    <row r="26" spans="1:48" ht="20.100000000000001" customHeight="1">
      <c r="A26" s="366"/>
      <c r="B26" s="369"/>
      <c r="C26" s="362" t="s">
        <v>139</v>
      </c>
      <c r="D26" s="363"/>
      <c r="E26" s="364"/>
      <c r="F26" s="362" t="str">
        <f>IF(AND($R$10=""),"",$R$10)</f>
        <v>清瀬内山B</v>
      </c>
      <c r="G26" s="363"/>
      <c r="H26" s="364"/>
      <c r="I26" s="362" t="s">
        <v>140</v>
      </c>
      <c r="J26" s="363"/>
      <c r="K26" s="364"/>
      <c r="L26" s="362" t="str">
        <f>IF(AND($R$18=""),"",$R$18)</f>
        <v>清瀬内山B</v>
      </c>
      <c r="M26" s="363"/>
      <c r="N26" s="364"/>
      <c r="O26" s="362" t="str">
        <f>IF(AND($R$22=""),"",$R$22)</f>
        <v>清瀬内山C</v>
      </c>
      <c r="P26" s="363"/>
      <c r="Q26" s="364"/>
      <c r="R26" s="374"/>
      <c r="S26" s="375"/>
      <c r="T26" s="376"/>
      <c r="U26" s="362" t="s">
        <v>140</v>
      </c>
      <c r="V26" s="363"/>
      <c r="W26" s="364"/>
      <c r="X26" s="362" t="s">
        <v>139</v>
      </c>
      <c r="Y26" s="363"/>
      <c r="Z26" s="364"/>
      <c r="AA26" s="362" t="s">
        <v>141</v>
      </c>
      <c r="AB26" s="363"/>
      <c r="AC26" s="364"/>
      <c r="AD26" s="362" t="s">
        <v>141</v>
      </c>
      <c r="AE26" s="363"/>
      <c r="AF26" s="364"/>
      <c r="AG26" s="388"/>
      <c r="AH26" s="388"/>
      <c r="AI26" s="388"/>
      <c r="AJ26" s="388"/>
      <c r="AK26" s="388"/>
      <c r="AL26" s="388"/>
      <c r="AM26" s="388"/>
      <c r="AN26" s="388"/>
      <c r="AO26" s="391"/>
      <c r="AP26" s="10"/>
      <c r="AQ26" s="10"/>
      <c r="AS26" s="6"/>
      <c r="AT26" s="6"/>
      <c r="AU26" s="6"/>
      <c r="AV26" s="383"/>
    </row>
    <row r="27" spans="1:48" ht="24" customHeight="1">
      <c r="A27" s="367"/>
      <c r="B27" s="370"/>
      <c r="C27" s="11">
        <f>IF(AND($T$7=""),"",$T$7)</f>
        <v>1</v>
      </c>
      <c r="D27" s="15" t="str">
        <f>IF(AND($C27="",$E27=""),"",IF($C27&gt;$E27,"○",IF($C27=$E27,"△",IF($C27&lt;$E27,"●"))))</f>
        <v>●</v>
      </c>
      <c r="E27" s="16">
        <f>IF(AND($R$7=""),"",$R$7)</f>
        <v>3</v>
      </c>
      <c r="F27" s="11">
        <f>IF(AND(T$11=""),"",T$11)</f>
        <v>5</v>
      </c>
      <c r="G27" s="15" t="str">
        <f>IF(AND($F27="",$H27=""),"",IF($F27&gt;$H27,"○",IF($F27=$H27,"△",IF($F27&lt;$H27,"●"))))</f>
        <v>○</v>
      </c>
      <c r="H27" s="16">
        <f>IF(AND(R$11=""),"",R$11)</f>
        <v>2</v>
      </c>
      <c r="I27" s="11">
        <f>IF(AND($T$15=""),"",$T$15)</f>
        <v>4</v>
      </c>
      <c r="J27" s="15" t="str">
        <f>IF(AND($I27="",$K27=""),"",IF($I27&gt;$K27,"○",IF($I27=$K27,"△",IF($I27&lt;$K27,"●"))))</f>
        <v>○</v>
      </c>
      <c r="K27" s="16">
        <f>IF(AND($R$15=""),"",$R$15)</f>
        <v>3</v>
      </c>
      <c r="L27" s="11">
        <f>IF(AND($T$19=""),"",$T$19)</f>
        <v>2</v>
      </c>
      <c r="M27" s="15" t="str">
        <f>IF(AND($L27="",$N27=""),"",IF($L27&gt;$N27,"○",IF($L27=$N27,"△",IF($L27&lt;$N27,"●"))))</f>
        <v>○</v>
      </c>
      <c r="N27" s="16">
        <f>IF(AND($R$19=""),"",$R$19)</f>
        <v>0</v>
      </c>
      <c r="O27" s="11">
        <f>IF(AND($T$23=""),"",$T$23)</f>
        <v>8</v>
      </c>
      <c r="P27" s="15" t="str">
        <f>IF(AND($O27="",$Q27=""),"",IF($O27&gt;$Q27,"○",IF($O27=$Q27,"△",IF($O27&lt;$Q27,"●"))))</f>
        <v>○</v>
      </c>
      <c r="Q27" s="16">
        <f>IF(AND($R$23=""),"",$R$23)</f>
        <v>1</v>
      </c>
      <c r="R27" s="377"/>
      <c r="S27" s="378"/>
      <c r="T27" s="379"/>
      <c r="U27" s="11">
        <v>4</v>
      </c>
      <c r="V27" s="15" t="str">
        <f>IF(AND($U27="",$W27=""),"",IF($U27&gt;$W27,"○",IF($U27=$W27,"△",IF($U27&lt;$W27,"●"))))</f>
        <v>○</v>
      </c>
      <c r="W27" s="16">
        <v>1</v>
      </c>
      <c r="X27" s="11">
        <v>1</v>
      </c>
      <c r="Y27" s="15" t="str">
        <f>IF(AND($X27="",$Z27=""),"",IF($X27&gt;$Z27,"○",IF($X27=$Z27,"△",IF($X27&lt;$Z27,"●"))))</f>
        <v>○</v>
      </c>
      <c r="Z27" s="16">
        <v>0</v>
      </c>
      <c r="AA27" s="11">
        <v>9</v>
      </c>
      <c r="AB27" s="15" t="str">
        <f>IF(AND($AA27="",$AC27=""),"",IF($AA27&gt;$AC27,"○",IF($AA27=$AC27,"△",IF($AA27&lt;$AC27,"●"))))</f>
        <v>○</v>
      </c>
      <c r="AC27" s="16">
        <v>1</v>
      </c>
      <c r="AD27" s="11">
        <v>1</v>
      </c>
      <c r="AE27" s="15" t="str">
        <f>IF(AND($AD27="",$AF27=""),"",IF($AD27&gt;$AF27,"○",IF($AD27=$AF27,"△",IF($AD27&lt;$AF27,"●"))))</f>
        <v>△</v>
      </c>
      <c r="AF27" s="16">
        <v>1</v>
      </c>
      <c r="AG27" s="389"/>
      <c r="AH27" s="389"/>
      <c r="AI27" s="389"/>
      <c r="AJ27" s="389"/>
      <c r="AK27" s="389"/>
      <c r="AL27" s="389"/>
      <c r="AM27" s="389"/>
      <c r="AN27" s="389"/>
      <c r="AO27" s="392"/>
      <c r="AP27" s="12">
        <f>COUNTIF(C27:AF27,"○")*3</f>
        <v>21</v>
      </c>
      <c r="AQ27" s="12">
        <f>COUNTIF(C27:AF27,"△")*1</f>
        <v>1</v>
      </c>
      <c r="AR27" s="12">
        <f>COUNTIF(C27:AF27,"●")*0</f>
        <v>0</v>
      </c>
      <c r="AS27" s="13" t="str">
        <f>B24</f>
        <v>S.T.FC</v>
      </c>
      <c r="AT27" s="13"/>
      <c r="AU27" s="6"/>
      <c r="AV27" s="383"/>
    </row>
    <row r="28" spans="1:48" ht="20.100000000000001" customHeight="1">
      <c r="A28" s="365">
        <v>7</v>
      </c>
      <c r="B28" s="368" t="s">
        <v>18</v>
      </c>
      <c r="C28" s="380">
        <f>IF(AND($U$4=""),"",$U$4)</f>
        <v>42875</v>
      </c>
      <c r="D28" s="381"/>
      <c r="E28" s="382"/>
      <c r="F28" s="380">
        <v>42889</v>
      </c>
      <c r="G28" s="381"/>
      <c r="H28" s="382"/>
      <c r="I28" s="380">
        <f>IF(AND($U$12=""),"",$U$12)</f>
        <v>42883</v>
      </c>
      <c r="J28" s="381"/>
      <c r="K28" s="382"/>
      <c r="L28" s="380">
        <f>IF(AND($U$16=""),"",$U$16)</f>
        <v>42875</v>
      </c>
      <c r="M28" s="381"/>
      <c r="N28" s="382"/>
      <c r="O28" s="380">
        <f>IF(AND($U$20=""),"",$U$20)</f>
        <v>42847</v>
      </c>
      <c r="P28" s="381"/>
      <c r="Q28" s="382"/>
      <c r="R28" s="380">
        <f>IF(AND($U$24=""),"",$U$24)</f>
        <v>42847</v>
      </c>
      <c r="S28" s="381"/>
      <c r="T28" s="382"/>
      <c r="U28" s="371"/>
      <c r="V28" s="372"/>
      <c r="W28" s="373"/>
      <c r="X28" s="380">
        <v>42904</v>
      </c>
      <c r="Y28" s="381"/>
      <c r="Z28" s="382"/>
      <c r="AA28" s="380">
        <v>42862</v>
      </c>
      <c r="AB28" s="381"/>
      <c r="AC28" s="382"/>
      <c r="AD28" s="380">
        <v>42862</v>
      </c>
      <c r="AE28" s="381"/>
      <c r="AF28" s="382"/>
      <c r="AG28" s="387">
        <f t="shared" ref="AG28" si="45">IF(AND($D31="",$G31="",$J31="",$M31="",$P31="",$S31="",$V31="",$Y31="",$AB31="",$AE31=""),"",SUM((COUNTIF($C31:$AF31,"○")),(COUNTIF($C31:$AF31,"●")),(COUNTIF($C31:$AF31,"△"))))</f>
        <v>9</v>
      </c>
      <c r="AH28" s="387">
        <f t="shared" ref="AH28" si="46">IF(AND($D31="",$G31="",$J31="",$M31="",$P31="",$S31="",$V31="",$Y31="",$AB31="",$AE31=""),"",SUM($AP31:$AR31))</f>
        <v>9</v>
      </c>
      <c r="AI28" s="387">
        <f t="shared" ref="AI28" si="47">IF(AND($D31="",$G31="",$J31="",$J31="",$M31="",$P31="",$S31="",$V31="",$Y31="",$AB31="",$AE31=""),"",COUNTIF(C31:AF31,"○"))</f>
        <v>3</v>
      </c>
      <c r="AJ28" s="387">
        <f t="shared" ref="AJ28" si="48">IF(AND($D31="",$G31="",$J31="",$J31="",$M31="",$P31="",$S31="",$V31="",$Y31="",$AB31="",$AE31=""),"",COUNTIF(C31:AF31,"●"))</f>
        <v>6</v>
      </c>
      <c r="AK28" s="387">
        <f t="shared" ref="AK28" si="49">IF(AND($D31="",$G31="",$J31="",$J31="",$M31="",$P31="",$S31="",$V31="",$Y31="",$AB31="",$AE31=""),"",COUNTIF(C31:AF31,"△"))</f>
        <v>0</v>
      </c>
      <c r="AL28" s="387">
        <f t="shared" ref="AL28" si="50">IF(AND($C31="",$F31="",$I31="",$L31="",$O31="",$R31="",$U31="",$X31="",$AA31="",$AD31=""),"",SUM($C31,$F31,$I31,$L31,$O31,$R31,$U31,$X31,$AA31,$AD31))</f>
        <v>24</v>
      </c>
      <c r="AM28" s="387">
        <f t="shared" ref="AM28" si="51">IF(AND($E31="",$H31="",$K31="",$N31="",$Q31="",$T31="",$W31="",$Z31="",$AC31="",$AF31=""),"",SUM($E31,$H31,$K31,$N31,$Q31,$T31,$W31,$Z31,$AC31,$AF31))</f>
        <v>31</v>
      </c>
      <c r="AN28" s="387">
        <f t="shared" ref="AN28" si="52">IF(AND($AL28="",$AM28=""),"",($AL28-$AM28))</f>
        <v>-7</v>
      </c>
      <c r="AO28" s="390">
        <f>IF(AND($AG28=""),"",RANK(AV28,AV$4:AV$43))</f>
        <v>7</v>
      </c>
      <c r="AP28" s="10"/>
      <c r="AQ28" s="10"/>
      <c r="AS28" s="6"/>
      <c r="AT28" s="6"/>
      <c r="AU28" s="6"/>
      <c r="AV28" s="383">
        <f t="shared" ref="AV28" si="53">IFERROR(AH28*1000000+AN28*100+AL28,"")</f>
        <v>8999324</v>
      </c>
    </row>
    <row r="29" spans="1:48" ht="20.100000000000001" customHeight="1">
      <c r="A29" s="366"/>
      <c r="B29" s="369"/>
      <c r="C29" s="384">
        <f>IF(AND($U$5=""),"",$U$5)</f>
        <v>0.52083333333333337</v>
      </c>
      <c r="D29" s="385"/>
      <c r="E29" s="386"/>
      <c r="F29" s="384">
        <v>0.45833333333333331</v>
      </c>
      <c r="G29" s="385"/>
      <c r="H29" s="386"/>
      <c r="I29" s="384">
        <f>IF(AND($U$13=""),"",$U$13)</f>
        <v>0.57638888888888895</v>
      </c>
      <c r="J29" s="385"/>
      <c r="K29" s="386"/>
      <c r="L29" s="384">
        <f>IF(AND($U$17=""),"",$U$17)</f>
        <v>0.58333333333333337</v>
      </c>
      <c r="M29" s="385"/>
      <c r="N29" s="386"/>
      <c r="O29" s="384">
        <f>IF(AND($U$21=""),"",$U$21)</f>
        <v>0.50694444444444442</v>
      </c>
      <c r="P29" s="385"/>
      <c r="Q29" s="386"/>
      <c r="R29" s="384">
        <f>IF(AND($U$25=""),"",$U$25)</f>
        <v>0.4375</v>
      </c>
      <c r="S29" s="385"/>
      <c r="T29" s="386"/>
      <c r="U29" s="374"/>
      <c r="V29" s="375"/>
      <c r="W29" s="376"/>
      <c r="X29" s="384">
        <v>0.47916666666666669</v>
      </c>
      <c r="Y29" s="385"/>
      <c r="Z29" s="386"/>
      <c r="AA29" s="384">
        <v>0.4375</v>
      </c>
      <c r="AB29" s="385"/>
      <c r="AC29" s="386"/>
      <c r="AD29" s="384">
        <v>0.36805555555555558</v>
      </c>
      <c r="AE29" s="385"/>
      <c r="AF29" s="386"/>
      <c r="AG29" s="388"/>
      <c r="AH29" s="388"/>
      <c r="AI29" s="388"/>
      <c r="AJ29" s="388"/>
      <c r="AK29" s="388"/>
      <c r="AL29" s="388"/>
      <c r="AM29" s="388"/>
      <c r="AN29" s="388"/>
      <c r="AO29" s="391"/>
      <c r="AP29" s="10"/>
      <c r="AQ29" s="10"/>
      <c r="AS29" s="6"/>
      <c r="AT29" s="6"/>
      <c r="AU29" s="6"/>
      <c r="AV29" s="383"/>
    </row>
    <row r="30" spans="1:48" ht="20.100000000000001" customHeight="1">
      <c r="A30" s="366"/>
      <c r="B30" s="369"/>
      <c r="C30" s="362" t="str">
        <f>IF(AND($U$6=""),"",$U$6)</f>
        <v>清瀬内山C</v>
      </c>
      <c r="D30" s="363"/>
      <c r="E30" s="364"/>
      <c r="F30" s="362" t="s">
        <v>139</v>
      </c>
      <c r="G30" s="363"/>
      <c r="H30" s="364"/>
      <c r="I30" s="362" t="str">
        <f>IF(AND($U$14=""),"",$U$14)</f>
        <v>清瀬内山C</v>
      </c>
      <c r="J30" s="363"/>
      <c r="K30" s="364"/>
      <c r="L30" s="362" t="str">
        <f>IF(AND($U$18=""),"",$U$18)</f>
        <v>清瀬内山C</v>
      </c>
      <c r="M30" s="363"/>
      <c r="N30" s="364"/>
      <c r="O30" s="362" t="str">
        <f>IF(AND($U$22=""),"",$U$22)</f>
        <v>清瀬内山A</v>
      </c>
      <c r="P30" s="363"/>
      <c r="Q30" s="364"/>
      <c r="R30" s="362" t="str">
        <f>IF(AND($U$26=""),"",$U$26)</f>
        <v>清瀬内山A</v>
      </c>
      <c r="S30" s="363"/>
      <c r="T30" s="364"/>
      <c r="U30" s="374"/>
      <c r="V30" s="375"/>
      <c r="W30" s="376"/>
      <c r="X30" s="362" t="s">
        <v>139</v>
      </c>
      <c r="Y30" s="363"/>
      <c r="Z30" s="364"/>
      <c r="AA30" s="362" t="s">
        <v>141</v>
      </c>
      <c r="AB30" s="363"/>
      <c r="AC30" s="364"/>
      <c r="AD30" s="362" t="s">
        <v>141</v>
      </c>
      <c r="AE30" s="363"/>
      <c r="AF30" s="364"/>
      <c r="AG30" s="388"/>
      <c r="AH30" s="388"/>
      <c r="AI30" s="388"/>
      <c r="AJ30" s="388"/>
      <c r="AK30" s="388"/>
      <c r="AL30" s="388"/>
      <c r="AM30" s="388"/>
      <c r="AN30" s="388"/>
      <c r="AO30" s="391"/>
      <c r="AP30" s="10"/>
      <c r="AQ30" s="10"/>
      <c r="AS30" s="6"/>
      <c r="AT30" s="6"/>
      <c r="AU30" s="6"/>
      <c r="AV30" s="383"/>
    </row>
    <row r="31" spans="1:48" ht="24" customHeight="1">
      <c r="A31" s="367"/>
      <c r="B31" s="370"/>
      <c r="C31" s="11">
        <f>IF(AND($W$7=""),"",$W$7)</f>
        <v>0</v>
      </c>
      <c r="D31" s="15" t="str">
        <f>IF(AND($C31="",$E31=""),"",IF($C31&gt;$E31,"○",IF($C31=$E31,"△",IF($C31&lt;$E31,"●"))))</f>
        <v>●</v>
      </c>
      <c r="E31" s="16">
        <f>IF(AND($U$7=""),"",$U$7)</f>
        <v>6</v>
      </c>
      <c r="F31" s="11">
        <f>IF(AND(W$11=""),"",W$11)</f>
        <v>3</v>
      </c>
      <c r="G31" s="15" t="str">
        <f>IF(AND($F31="",$H31=""),"",IF($F31&gt;$H31,"○",IF($F31=$H31,"△",IF($F31&lt;$H31,"●"))))</f>
        <v>●</v>
      </c>
      <c r="H31" s="16">
        <f>IF(AND(U$11=""),"",U$11)</f>
        <v>5</v>
      </c>
      <c r="I31" s="11">
        <f>IF(AND($W$15=""),"",$W$15)</f>
        <v>1</v>
      </c>
      <c r="J31" s="15" t="str">
        <f>IF(AND($I31="",$K31=""),"",IF($I31&gt;$K31,"○",IF($I31=$K31,"△",IF($I31&lt;$K31,"●"))))</f>
        <v>●</v>
      </c>
      <c r="K31" s="16">
        <f>IF(AND($U$15=""),"",$U$15)</f>
        <v>5</v>
      </c>
      <c r="L31" s="11">
        <f>IF(AND($W$19=""),"",$W$19)</f>
        <v>2</v>
      </c>
      <c r="M31" s="15" t="str">
        <f>IF(AND($L31="",$N31=""),"",IF($L31&gt;$N31,"○",IF($L31=$N31,"△",IF($L31&lt;$N31,"●"))))</f>
        <v>●</v>
      </c>
      <c r="N31" s="16">
        <f>IF(AND($U$19=""),"",$U$19)</f>
        <v>5</v>
      </c>
      <c r="O31" s="11">
        <f>IF(AND($W$23=""),"",$W$23)</f>
        <v>2</v>
      </c>
      <c r="P31" s="15" t="str">
        <f>IF(AND($O31="",$Q31=""),"",IF($O31&gt;$Q31,"○",IF($O31=$Q31,"△",IF($O31&lt;$Q31,"●"))))</f>
        <v>●</v>
      </c>
      <c r="Q31" s="16">
        <f>IF(AND($U$23=""),"",$U$23)</f>
        <v>3</v>
      </c>
      <c r="R31" s="11">
        <f>IF(AND($W$27=""),"",$W$27)</f>
        <v>1</v>
      </c>
      <c r="S31" s="15" t="str">
        <f>IF(AND($R31="",$T31=""),"",IF($R31&gt;$T31,"○",IF($R31=$T31,"△",IF($R31&lt;$T31,"●"))))</f>
        <v>●</v>
      </c>
      <c r="T31" s="16">
        <f>IF(AND($U$27=""),"",$U$27)</f>
        <v>4</v>
      </c>
      <c r="U31" s="377"/>
      <c r="V31" s="378"/>
      <c r="W31" s="379"/>
      <c r="X31" s="11">
        <v>8</v>
      </c>
      <c r="Y31" s="15" t="str">
        <f>IF(AND($X31="",$Z31=""),"",IF($X31&gt;$Z31,"○",IF($X31=$Z31,"△",IF($X31&lt;$Z31,"●"))))</f>
        <v>○</v>
      </c>
      <c r="Z31" s="16">
        <v>1</v>
      </c>
      <c r="AA31" s="11">
        <v>5</v>
      </c>
      <c r="AB31" s="15" t="str">
        <f>IF(AND($AA31="",$AC31=""),"",IF($AA31&gt;$AC31,"○",IF($AA31=$AC31,"△",IF($AA31&lt;$AC31,"●"))))</f>
        <v>○</v>
      </c>
      <c r="AC31" s="16">
        <v>1</v>
      </c>
      <c r="AD31" s="11">
        <v>2</v>
      </c>
      <c r="AE31" s="15" t="str">
        <f>IF(AND($AD31="",$AF31=""),"",IF($AD31&gt;$AF31,"○",IF($AD31=$AF31,"△",IF($AD31&lt;$AF31,"●"))))</f>
        <v>○</v>
      </c>
      <c r="AF31" s="16">
        <v>1</v>
      </c>
      <c r="AG31" s="389"/>
      <c r="AH31" s="389"/>
      <c r="AI31" s="389"/>
      <c r="AJ31" s="389"/>
      <c r="AK31" s="389"/>
      <c r="AL31" s="389"/>
      <c r="AM31" s="389"/>
      <c r="AN31" s="389"/>
      <c r="AO31" s="392"/>
      <c r="AP31" s="12">
        <f>COUNTIF(C31:AF31,"○")*3</f>
        <v>9</v>
      </c>
      <c r="AQ31" s="12">
        <f>COUNTIF(C31:AF31,"△")*1</f>
        <v>0</v>
      </c>
      <c r="AR31" s="12">
        <f>COUNTIF(C31:AF31,"●")*0</f>
        <v>0</v>
      </c>
      <c r="AS31" s="13" t="str">
        <f>B28</f>
        <v>小金井緑FC</v>
      </c>
      <c r="AT31" s="13"/>
      <c r="AU31" s="6"/>
      <c r="AV31" s="383"/>
    </row>
    <row r="32" spans="1:48" ht="20.100000000000001" customHeight="1">
      <c r="A32" s="365">
        <v>8</v>
      </c>
      <c r="B32" s="368" t="s">
        <v>19</v>
      </c>
      <c r="C32" s="380">
        <f>IF(AND($X$4=""),"",$X$4)</f>
        <v>42860</v>
      </c>
      <c r="D32" s="381"/>
      <c r="E32" s="382"/>
      <c r="F32" s="380">
        <f>IF(AND($X$8=""),"",$X$8)</f>
        <v>42862</v>
      </c>
      <c r="G32" s="381"/>
      <c r="H32" s="382"/>
      <c r="I32" s="380">
        <f>IF(AND($X$12=""),"",$X$12)</f>
        <v>42897</v>
      </c>
      <c r="J32" s="381"/>
      <c r="K32" s="382"/>
      <c r="L32" s="380">
        <f>IF(AND($X$16=""),"",$X$16)</f>
        <v>42876</v>
      </c>
      <c r="M32" s="381"/>
      <c r="N32" s="382"/>
      <c r="O32" s="380">
        <f>IF(AND($X$20=""),"",$X$20)</f>
        <v>42854</v>
      </c>
      <c r="P32" s="381"/>
      <c r="Q32" s="382"/>
      <c r="R32" s="380">
        <f>IF(AND($X$24=""),"",$X$24)</f>
        <v>42854</v>
      </c>
      <c r="S32" s="381"/>
      <c r="T32" s="382"/>
      <c r="U32" s="380">
        <f>IF(AND($X$28=""),"",$X$28)</f>
        <v>42904</v>
      </c>
      <c r="V32" s="381"/>
      <c r="W32" s="382"/>
      <c r="X32" s="371"/>
      <c r="Y32" s="372"/>
      <c r="Z32" s="373"/>
      <c r="AA32" s="380">
        <v>42876</v>
      </c>
      <c r="AB32" s="381"/>
      <c r="AC32" s="382"/>
      <c r="AD32" s="380">
        <v>42904</v>
      </c>
      <c r="AE32" s="381"/>
      <c r="AF32" s="382"/>
      <c r="AG32" s="387">
        <f t="shared" ref="AG32" si="54">IF(AND($D35="",$G35="",$J35="",$M35="",$P35="",$S35="",$V35="",$Y35="",$AB35="",$AE35=""),"",SUM((COUNTIF($C35:$AF35,"○")),(COUNTIF($C35:$AF35,"●")),(COUNTIF($C35:$AF35,"△"))))</f>
        <v>9</v>
      </c>
      <c r="AH32" s="387">
        <f t="shared" ref="AH32" si="55">IF(AND($D35="",$G35="",$J35="",$M35="",$P35="",$S35="",$V35="",$Y35="",$AB35="",$AE35=""),"",SUM($AP35:$AR35))</f>
        <v>3</v>
      </c>
      <c r="AI32" s="387">
        <f t="shared" ref="AI32" si="56">IF(AND($D35="",$G35="",$J35="",$J35="",$M35="",$P35="",$S35="",$V35="",$Y35="",$AB35="",$AE35=""),"",COUNTIF(C35:AF35,"○"))</f>
        <v>1</v>
      </c>
      <c r="AJ32" s="387">
        <f t="shared" ref="AJ32" si="57">IF(AND($D35="",$G35="",$J35="",$J35="",$M35="",$P35="",$S35="",$V35="",$Y35="",$AB35="",$AE35=""),"",COUNTIF(C35:AF35,"●"))</f>
        <v>8</v>
      </c>
      <c r="AK32" s="387">
        <f t="shared" ref="AK32" si="58">IF(AND($D35="",$G35="",$J35="",$J35="",$M35="",$P35="",$S35="",$V35="",$Y35="",$AB35="",$AE35=""),"",COUNTIF(C35:AF35,"△"))</f>
        <v>0</v>
      </c>
      <c r="AL32" s="387">
        <f t="shared" ref="AL32" si="59">IF(AND($C35="",$F35="",$I35="",$L35="",$O35="",$R35="",$U35="",$X35="",$AA35="",$AD35=""),"",SUM($C35,$F35,$I35,$L35,$O35,$R35,$U35,$X35,$AA35,$AD35))</f>
        <v>8</v>
      </c>
      <c r="AM32" s="387">
        <f>IF(AND($E35="",$H35="",$K35="",$N35="",$Q35="",$T35="",$W35="",$Z35="",$AC35="",$AF35=""),"",SUM($E35,$H35,$K35,$N35,$Q35,$T35,$W35,$Z35,$AC35,$AF35))</f>
        <v>38</v>
      </c>
      <c r="AN32" s="387">
        <f t="shared" ref="AN32" si="60">IF(AND($AL32="",$AM32=""),"",($AL32-$AM32))</f>
        <v>-30</v>
      </c>
      <c r="AO32" s="390">
        <f>IF(AND($AG32=""),"",RANK(AV32,AV$4:AV$43))</f>
        <v>9</v>
      </c>
      <c r="AP32" s="10"/>
      <c r="AQ32" s="10"/>
      <c r="AS32" s="6"/>
      <c r="AT32" s="6"/>
      <c r="AU32" s="6"/>
      <c r="AV32" s="383">
        <f t="shared" ref="AV32" si="61">IFERROR(AH32*1000000+AN32*100+AL32,"")</f>
        <v>2997008</v>
      </c>
    </row>
    <row r="33" spans="1:48" ht="20.100000000000001" customHeight="1">
      <c r="A33" s="366"/>
      <c r="B33" s="369"/>
      <c r="C33" s="384">
        <f>IF(AND($X$5=""),"",$X$5)</f>
        <v>0.49305555555555558</v>
      </c>
      <c r="D33" s="385"/>
      <c r="E33" s="386"/>
      <c r="F33" s="384">
        <f>IF(AND($X$9=""),"",$X$9)</f>
        <v>0.40277777777777773</v>
      </c>
      <c r="G33" s="385"/>
      <c r="H33" s="386"/>
      <c r="I33" s="384">
        <f>IF(AND($X$13=""),"",$X$13)</f>
        <v>0.47916666666666669</v>
      </c>
      <c r="J33" s="385"/>
      <c r="K33" s="386"/>
      <c r="L33" s="384">
        <f>IF(AND($X$17=""),"",$X$17)</f>
        <v>0.52777777777777779</v>
      </c>
      <c r="M33" s="385"/>
      <c r="N33" s="386"/>
      <c r="O33" s="384">
        <f>IF(AND($X$21=""),"",$X$21)</f>
        <v>0.52777777777777779</v>
      </c>
      <c r="P33" s="385"/>
      <c r="Q33" s="386"/>
      <c r="R33" s="384">
        <f>IF(AND($X$25=""),"",$X$25)</f>
        <v>0.45833333333333331</v>
      </c>
      <c r="S33" s="385"/>
      <c r="T33" s="386"/>
      <c r="U33" s="384">
        <f>IF(AND($X$29=""),"",$X$29)</f>
        <v>0.47916666666666669</v>
      </c>
      <c r="V33" s="385"/>
      <c r="W33" s="386"/>
      <c r="X33" s="374"/>
      <c r="Y33" s="375"/>
      <c r="Z33" s="376"/>
      <c r="AA33" s="384">
        <v>0.4236111111111111</v>
      </c>
      <c r="AB33" s="385"/>
      <c r="AC33" s="386"/>
      <c r="AD33" s="384">
        <v>0.51388888888888895</v>
      </c>
      <c r="AE33" s="385"/>
      <c r="AF33" s="386"/>
      <c r="AG33" s="388"/>
      <c r="AH33" s="388"/>
      <c r="AI33" s="388"/>
      <c r="AJ33" s="388"/>
      <c r="AK33" s="388"/>
      <c r="AL33" s="388"/>
      <c r="AM33" s="388"/>
      <c r="AN33" s="388"/>
      <c r="AO33" s="391"/>
      <c r="AP33" s="10"/>
      <c r="AQ33" s="10"/>
      <c r="AS33" s="6"/>
      <c r="AT33" s="6"/>
      <c r="AU33" s="6"/>
      <c r="AV33" s="383"/>
    </row>
    <row r="34" spans="1:48" ht="20.100000000000001" customHeight="1">
      <c r="A34" s="366"/>
      <c r="B34" s="369"/>
      <c r="C34" s="362" t="str">
        <f>IF(AND($X$6=""),"",$X$6)</f>
        <v>清瀬内山A</v>
      </c>
      <c r="D34" s="363"/>
      <c r="E34" s="364"/>
      <c r="F34" s="362" t="str">
        <f>IF(AND($X$10=""),"",$X$10)</f>
        <v>清瀬内山C</v>
      </c>
      <c r="G34" s="363"/>
      <c r="H34" s="364"/>
      <c r="I34" s="362" t="str">
        <f>IF(AND($X$14=""),"",$X$14)</f>
        <v>清瀬３中</v>
      </c>
      <c r="J34" s="363"/>
      <c r="K34" s="364"/>
      <c r="L34" s="362" t="str">
        <f>IF(AND($X$18=""),"",$X$18)</f>
        <v>清瀬内山B</v>
      </c>
      <c r="M34" s="363"/>
      <c r="N34" s="364"/>
      <c r="O34" s="362" t="str">
        <f>IF(AND($X$22=""),"",$X$22)</f>
        <v>清瀬内山B</v>
      </c>
      <c r="P34" s="363"/>
      <c r="Q34" s="364"/>
      <c r="R34" s="362" t="str">
        <f>IF(AND($X$26=""),"",$X$26)</f>
        <v>清瀬内山B</v>
      </c>
      <c r="S34" s="363"/>
      <c r="T34" s="364"/>
      <c r="U34" s="362" t="str">
        <f>IF(AND($X$30=""),"",$X$30)</f>
        <v>清瀬内山B</v>
      </c>
      <c r="V34" s="363"/>
      <c r="W34" s="364"/>
      <c r="X34" s="374"/>
      <c r="Y34" s="375"/>
      <c r="Z34" s="376"/>
      <c r="AA34" s="362" t="s">
        <v>139</v>
      </c>
      <c r="AB34" s="363"/>
      <c r="AC34" s="364"/>
      <c r="AD34" s="362" t="s">
        <v>139</v>
      </c>
      <c r="AE34" s="363"/>
      <c r="AF34" s="364"/>
      <c r="AG34" s="388"/>
      <c r="AH34" s="388"/>
      <c r="AI34" s="388"/>
      <c r="AJ34" s="388"/>
      <c r="AK34" s="388"/>
      <c r="AL34" s="388"/>
      <c r="AM34" s="388"/>
      <c r="AN34" s="388"/>
      <c r="AO34" s="391"/>
      <c r="AP34" s="10"/>
      <c r="AQ34" s="10"/>
      <c r="AS34" s="6"/>
      <c r="AT34" s="6"/>
      <c r="AU34" s="6"/>
      <c r="AV34" s="383"/>
    </row>
    <row r="35" spans="1:48" ht="24" customHeight="1">
      <c r="A35" s="367"/>
      <c r="B35" s="370"/>
      <c r="C35" s="11">
        <f>IF(AND($Z$7=""),"",$Z$7)</f>
        <v>1</v>
      </c>
      <c r="D35" s="15" t="str">
        <f>IF(AND($C35="",$E35=""),"",IF($C35&gt;$E35,"○",IF($C35=$E35,"△",IF($C35&lt;$E35,"●"))))</f>
        <v>●</v>
      </c>
      <c r="E35" s="16">
        <f>IF(AND($X$7=""),"",$X$7)</f>
        <v>6</v>
      </c>
      <c r="F35" s="11">
        <f>IF(AND(Z$11=""),"",Z$11)</f>
        <v>0</v>
      </c>
      <c r="G35" s="15" t="str">
        <f>IF(AND($F35="",$H35=""),"",IF($F35&gt;$H35,"○",IF($F35=$H35,"△",IF($F35&lt;$H35,"●"))))</f>
        <v>●</v>
      </c>
      <c r="H35" s="16">
        <f>IF(AND(X$11=""),"",X$11)</f>
        <v>1</v>
      </c>
      <c r="I35" s="11">
        <f>IF(AND($Z$15=""),"",$Z$15)</f>
        <v>0</v>
      </c>
      <c r="J35" s="15" t="str">
        <f>IF(AND($I35="",$K35=""),"",IF($I35&gt;$K35,"○",IF($I35=$K35,"△",IF($I35&lt;$K35,"●"))))</f>
        <v>●</v>
      </c>
      <c r="K35" s="16">
        <f>IF(AND($X$15=""),"",$X$15)</f>
        <v>5</v>
      </c>
      <c r="L35" s="11">
        <f>IF(AND($Z$19=""),"",$Z$19)</f>
        <v>1</v>
      </c>
      <c r="M35" s="15" t="str">
        <f>IF(AND($L35="",$N35=""),"",IF($L35&gt;$N35,"○",IF($L35=$N35,"△",IF($L35&lt;$N35,"●"))))</f>
        <v>●</v>
      </c>
      <c r="N35" s="16">
        <f>IF(AND($X$19=""),"",$X$19)</f>
        <v>8</v>
      </c>
      <c r="O35" s="11">
        <f>IF(AND($Z$23=""),"",$Z$23)</f>
        <v>1</v>
      </c>
      <c r="P35" s="15" t="str">
        <f>IF(AND($O35="",$Q35=""),"",IF($O35&gt;$Q35,"○",IF($O35=$Q35,"△",IF($O35&lt;$Q35,"●"))))</f>
        <v>●</v>
      </c>
      <c r="Q35" s="16">
        <f>IF(AND($X$23=""),"",$X$23)</f>
        <v>5</v>
      </c>
      <c r="R35" s="11">
        <f>IF(AND($Z$27=""),"",$Z$27)</f>
        <v>0</v>
      </c>
      <c r="S35" s="15" t="str">
        <f>IF(AND($R35="",$T35=""),"",IF($R35&gt;$T35,"○",IF($R35=$T35,"△",IF($R35&lt;$T35,"●"))))</f>
        <v>●</v>
      </c>
      <c r="T35" s="16">
        <f>IF(AND($X$27=""),"",$X$27)</f>
        <v>1</v>
      </c>
      <c r="U35" s="11">
        <f>IF(AND($Z$31=""),"",$Z$31)</f>
        <v>1</v>
      </c>
      <c r="V35" s="15" t="str">
        <f>IF(AND($U35="",$W35=""),"",IF($U35&gt;$W35,"○",IF($U35=$W35,"△",IF($U35&lt;$W35,"●"))))</f>
        <v>●</v>
      </c>
      <c r="W35" s="16">
        <f>IF(AND($X$31=""),"",$X$31)</f>
        <v>8</v>
      </c>
      <c r="X35" s="377"/>
      <c r="Y35" s="378"/>
      <c r="Z35" s="379"/>
      <c r="AA35" s="11">
        <v>4</v>
      </c>
      <c r="AB35" s="15" t="str">
        <f>IF(AND($AA35="",$AC35=""),"",IF($AA35&gt;$AC35,"○",IF($AA35=$AC35,"△",IF($AA35&lt;$AC35,"●"))))</f>
        <v>○</v>
      </c>
      <c r="AC35" s="16">
        <v>3</v>
      </c>
      <c r="AD35" s="11">
        <v>0</v>
      </c>
      <c r="AE35" s="15" t="str">
        <f>IF(AND($AD35="",$AF35=""),"",IF($AD35&gt;$AF35,"○",IF($AD35=$AF35,"△",IF($AD35&lt;$AF35,"●"))))</f>
        <v>●</v>
      </c>
      <c r="AF35" s="16">
        <v>1</v>
      </c>
      <c r="AG35" s="389"/>
      <c r="AH35" s="389"/>
      <c r="AI35" s="389"/>
      <c r="AJ35" s="389"/>
      <c r="AK35" s="389"/>
      <c r="AL35" s="389"/>
      <c r="AM35" s="389"/>
      <c r="AN35" s="389"/>
      <c r="AO35" s="392"/>
      <c r="AP35" s="12">
        <f>COUNTIF(C35:AF35,"○")*3</f>
        <v>3</v>
      </c>
      <c r="AQ35" s="12">
        <f>COUNTIF(C35:AF35,"△")*1</f>
        <v>0</v>
      </c>
      <c r="AR35" s="12">
        <f>COUNTIF(C35:AF35,"●")*0</f>
        <v>0</v>
      </c>
      <c r="AS35" s="13" t="str">
        <f>B32</f>
        <v>FC明成</v>
      </c>
      <c r="AT35" s="13"/>
      <c r="AU35" s="6"/>
      <c r="AV35" s="383"/>
    </row>
    <row r="36" spans="1:48" ht="20.100000000000001" customHeight="1">
      <c r="A36" s="365">
        <v>9</v>
      </c>
      <c r="B36" s="368" t="s">
        <v>20</v>
      </c>
      <c r="C36" s="380">
        <f>IF(AND($AA$4=""),"",$AA$4)</f>
        <v>42859</v>
      </c>
      <c r="D36" s="381"/>
      <c r="E36" s="382"/>
      <c r="F36" s="380">
        <f>IF(AND($AA$8=""),"",$AA$8)</f>
        <v>42860</v>
      </c>
      <c r="G36" s="381"/>
      <c r="H36" s="382"/>
      <c r="I36" s="380">
        <f>IF(AND($AA$12=""),"",$AA$12)</f>
        <v>42862</v>
      </c>
      <c r="J36" s="381"/>
      <c r="K36" s="382"/>
      <c r="L36" s="380">
        <f>IF(AND($AA$16=""),"",$AA$16)</f>
        <v>42904</v>
      </c>
      <c r="M36" s="381"/>
      <c r="N36" s="382"/>
      <c r="O36" s="380">
        <f>IF(AND($AA$20=""),"",$AA$20)</f>
        <v>42860</v>
      </c>
      <c r="P36" s="381"/>
      <c r="Q36" s="382"/>
      <c r="R36" s="380">
        <f>IF(AND($AA$24=""),"",$AA$24)</f>
        <v>42859</v>
      </c>
      <c r="S36" s="381"/>
      <c r="T36" s="382"/>
      <c r="U36" s="380">
        <f>IF(AND($AA$28=""),"",$AA$28)</f>
        <v>42862</v>
      </c>
      <c r="V36" s="381"/>
      <c r="W36" s="382"/>
      <c r="X36" s="380">
        <f>IF(AND($AA$32=""),"",$AA$32)</f>
        <v>42876</v>
      </c>
      <c r="Y36" s="381"/>
      <c r="Z36" s="382"/>
      <c r="AA36" s="371"/>
      <c r="AB36" s="372"/>
      <c r="AC36" s="373"/>
      <c r="AD36" s="380">
        <v>42876</v>
      </c>
      <c r="AE36" s="381"/>
      <c r="AF36" s="382"/>
      <c r="AG36" s="387">
        <f t="shared" ref="AG36" si="62">IF(AND($D39="",$G39="",$J39="",$M39="",$P39="",$S39="",$V39="",$Y39="",$AB39="",$AE39=""),"",SUM((COUNTIF($C39:$AF39,"○")),(COUNTIF($C39:$AF39,"●")),(COUNTIF($C39:$AF39,"△"))))</f>
        <v>9</v>
      </c>
      <c r="AH36" s="387">
        <f t="shared" ref="AH36" si="63">IF(AND($D39="",$G39="",$J39="",$M39="",$P39="",$S39="",$V39="",$Y39="",$AB39="",$AE39=""),"",SUM($AP39:$AR39))</f>
        <v>1</v>
      </c>
      <c r="AI36" s="387">
        <f t="shared" ref="AI36" si="64">IF(AND($D39="",$G39="",$J39="",$J39="",$M39="",$P39="",$S39="",$V39="",$Y39="",$AB39="",$AE39=""),"",COUNTIF(C39:AF39,"○"))</f>
        <v>0</v>
      </c>
      <c r="AJ36" s="387">
        <f t="shared" ref="AJ36" si="65">IF(AND($D39="",$G39="",$J39="",$J39="",$M39="",$P39="",$S39="",$V39="",$Y39="",$AB39="",$AE39=""),"",COUNTIF(C39:AF39,"●"))</f>
        <v>8</v>
      </c>
      <c r="AK36" s="387">
        <f t="shared" ref="AK36" si="66">IF(AND($D39="",$G39="",$J39="",$J39="",$M39="",$P39="",$S39="",$V39="",$Y39="",$AB39="",$AE39=""),"",COUNTIF(C39:AF39,"△"))</f>
        <v>1</v>
      </c>
      <c r="AL36" s="387">
        <f t="shared" ref="AL36" si="67">IF(AND($C39="",$F39="",$I39="",$L39="",$O39="",$R39="",$U39="",$X39="",$AA39="",$AD39=""),"",SUM($C39,$F39,$I39,$L39,$O39,$R39,$U39,$X39,$AA39,$AD39))</f>
        <v>12</v>
      </c>
      <c r="AM36" s="387">
        <f t="shared" ref="AM36" si="68">IF(AND($E39="",$H39="",$K39="",$N39="",$Q39="",$T39="",$W39="",$Z39="",$AC39="",$AF39=""),"",SUM($E39,$H39,$K39,$N39,$Q39,$T39,$W39,$Z39,$AC39,$AF39))</f>
        <v>49</v>
      </c>
      <c r="AN36" s="387">
        <f t="shared" ref="AN36" si="69">IF(AND($AL36="",$AM36=""),"",($AL36-$AM36))</f>
        <v>-37</v>
      </c>
      <c r="AO36" s="390">
        <f>IF(AND($AG36=""),"",RANK(AV36,AV$4:AV$43))</f>
        <v>10</v>
      </c>
      <c r="AP36" s="10"/>
      <c r="AQ36" s="10"/>
      <c r="AS36" s="6"/>
      <c r="AT36" s="6"/>
      <c r="AU36" s="6"/>
      <c r="AV36" s="383">
        <f t="shared" ref="AV36" si="70">IFERROR(AH36*1000000+AN36*100+AL36,"")</f>
        <v>996312</v>
      </c>
    </row>
    <row r="37" spans="1:48" ht="20.100000000000001" customHeight="1">
      <c r="A37" s="366"/>
      <c r="B37" s="369"/>
      <c r="C37" s="384">
        <f>IF(AND($AA$5=""),"",$AA$5)</f>
        <v>0.49305555555555558</v>
      </c>
      <c r="D37" s="385"/>
      <c r="E37" s="386"/>
      <c r="F37" s="384">
        <f>IF(AND($AA$9=""),"",$AA$9)</f>
        <v>0.45833333333333331</v>
      </c>
      <c r="G37" s="385"/>
      <c r="H37" s="386"/>
      <c r="I37" s="384">
        <f>IF(AND($AA$13=""),"",$AA$13)</f>
        <v>0.36805555555555558</v>
      </c>
      <c r="J37" s="385"/>
      <c r="K37" s="386"/>
      <c r="L37" s="384">
        <f>IF(AND($AA$17=""),"",$AA$17)</f>
        <v>0.65277777777777779</v>
      </c>
      <c r="M37" s="385"/>
      <c r="N37" s="386"/>
      <c r="O37" s="384">
        <f>IF(AND($AA$21=""),"",$AA$21)</f>
        <v>0.3888888888888889</v>
      </c>
      <c r="P37" s="385"/>
      <c r="Q37" s="386"/>
      <c r="R37" s="384">
        <f>IF(AND($AA$25=""),"",$AA$25)</f>
        <v>0.3888888888888889</v>
      </c>
      <c r="S37" s="385"/>
      <c r="T37" s="386"/>
      <c r="U37" s="384">
        <f>IF(AND($AA$29=""),"",$AA$29)</f>
        <v>0.4375</v>
      </c>
      <c r="V37" s="385"/>
      <c r="W37" s="386"/>
      <c r="X37" s="384">
        <f>IF(AND($AA$33=""),"",$AA$33)</f>
        <v>0.4236111111111111</v>
      </c>
      <c r="Y37" s="385"/>
      <c r="Z37" s="386"/>
      <c r="AA37" s="374"/>
      <c r="AB37" s="375"/>
      <c r="AC37" s="376"/>
      <c r="AD37" s="384">
        <v>0.49305555555555558</v>
      </c>
      <c r="AE37" s="385"/>
      <c r="AF37" s="386"/>
      <c r="AG37" s="388"/>
      <c r="AH37" s="388"/>
      <c r="AI37" s="388"/>
      <c r="AJ37" s="388"/>
      <c r="AK37" s="388"/>
      <c r="AL37" s="388"/>
      <c r="AM37" s="388"/>
      <c r="AN37" s="388"/>
      <c r="AO37" s="391"/>
      <c r="AP37" s="10"/>
      <c r="AQ37" s="10"/>
      <c r="AS37" s="6"/>
      <c r="AT37" s="6"/>
      <c r="AU37" s="6"/>
      <c r="AV37" s="383"/>
    </row>
    <row r="38" spans="1:48" ht="20.100000000000001" customHeight="1">
      <c r="A38" s="366"/>
      <c r="B38" s="369"/>
      <c r="C38" s="362" t="str">
        <f>IF(AND($AA$6=""),"",$AA$6)</f>
        <v>清瀬内山C</v>
      </c>
      <c r="D38" s="363"/>
      <c r="E38" s="364"/>
      <c r="F38" s="362" t="str">
        <f>IF(AND($AA$10=""),"",$AA$10)</f>
        <v>清瀬内山A</v>
      </c>
      <c r="G38" s="363"/>
      <c r="H38" s="364"/>
      <c r="I38" s="362" t="str">
        <f>IF(AND($AA$14=""),"",$AA$14)</f>
        <v>清瀬内山C</v>
      </c>
      <c r="J38" s="363"/>
      <c r="K38" s="364"/>
      <c r="L38" s="362" t="s">
        <v>139</v>
      </c>
      <c r="M38" s="363"/>
      <c r="N38" s="364"/>
      <c r="O38" s="362" t="str">
        <f>IF(AND($AA$22=""),"",$AA$22)</f>
        <v>清瀬内山A</v>
      </c>
      <c r="P38" s="363"/>
      <c r="Q38" s="364"/>
      <c r="R38" s="362" t="str">
        <f>IF(AND($AA$26=""),"",$AA$26)</f>
        <v>清瀬内山C</v>
      </c>
      <c r="S38" s="363"/>
      <c r="T38" s="364"/>
      <c r="U38" s="362" t="str">
        <f>IF(AND($AA$30=""),"",$AA$30)</f>
        <v>清瀬内山C</v>
      </c>
      <c r="V38" s="363"/>
      <c r="W38" s="364"/>
      <c r="X38" s="362" t="str">
        <f>IF(AND($AA$34=""),"",$AA$34)</f>
        <v>清瀬内山B</v>
      </c>
      <c r="Y38" s="363"/>
      <c r="Z38" s="364"/>
      <c r="AA38" s="374"/>
      <c r="AB38" s="375"/>
      <c r="AC38" s="376"/>
      <c r="AD38" s="362" t="s">
        <v>139</v>
      </c>
      <c r="AE38" s="363"/>
      <c r="AF38" s="364"/>
      <c r="AG38" s="388"/>
      <c r="AH38" s="388"/>
      <c r="AI38" s="388"/>
      <c r="AJ38" s="388"/>
      <c r="AK38" s="388"/>
      <c r="AL38" s="388"/>
      <c r="AM38" s="388"/>
      <c r="AN38" s="388"/>
      <c r="AO38" s="391"/>
      <c r="AP38" s="10"/>
      <c r="AQ38" s="10"/>
      <c r="AS38" s="6"/>
      <c r="AT38" s="6"/>
      <c r="AU38" s="6"/>
      <c r="AV38" s="383"/>
    </row>
    <row r="39" spans="1:48" ht="24" customHeight="1">
      <c r="A39" s="367"/>
      <c r="B39" s="370"/>
      <c r="C39" s="11">
        <f>IF(AND($AC$7=""),"",$AC$7)</f>
        <v>0</v>
      </c>
      <c r="D39" s="15" t="str">
        <f>IF(AND($C39="",$E39=""),"",IF($C39&gt;$E39,"○",IF($C39=$E39,"△",IF($C39&lt;$E39,"●"))))</f>
        <v>●</v>
      </c>
      <c r="E39" s="16">
        <f>IF(AND($AA$7=""),"",$AA$7)</f>
        <v>3</v>
      </c>
      <c r="F39" s="11">
        <f>IF(AND(AC$11=""),"",AC$11)</f>
        <v>0</v>
      </c>
      <c r="G39" s="15" t="str">
        <f>IF(AND($F39="",$H39=""),"",IF($F39&gt;$H39,"○",IF($F39=$H39,"△",IF($F39&lt;$H39,"●"))))</f>
        <v>●</v>
      </c>
      <c r="H39" s="16">
        <f>IF(AND(AA$11=""),"",AA$11)</f>
        <v>8</v>
      </c>
      <c r="I39" s="11">
        <f>IF(AND($AC$15=""),"",$AC$15)</f>
        <v>1</v>
      </c>
      <c r="J39" s="15" t="str">
        <f>IF(AND($I39="",$K39=""),"",IF($I39&gt;$K39,"○",IF($I39=$K39,"△",IF($I39&lt;$K39,"●"))))</f>
        <v>●</v>
      </c>
      <c r="K39" s="16">
        <f>IF(AND($AA$15=""),"",$AA$15)</f>
        <v>9</v>
      </c>
      <c r="L39" s="11">
        <f>IF(AND($AC$19=""),"",$AC$19)</f>
        <v>1</v>
      </c>
      <c r="M39" s="15" t="str">
        <f>IF(AND($L39="",$N39=""),"",IF($L39&gt;$N39,"○",IF($L39=$N39,"△",IF($L39&lt;$N39,"●"))))</f>
        <v>●</v>
      </c>
      <c r="N39" s="16">
        <f>IF(AND($AA$19=""),"",$AA$19)</f>
        <v>3</v>
      </c>
      <c r="O39" s="11">
        <f>IF(AND($AC$23=""),"",$AC$23)</f>
        <v>3</v>
      </c>
      <c r="P39" s="15" t="str">
        <f>IF(AND($O39="",$Q39=""),"",IF($O39&gt;$Q39,"○",IF($O39=$Q39,"△",IF($O39&lt;$Q39,"●"))))</f>
        <v>●</v>
      </c>
      <c r="Q39" s="16">
        <f>IF(AND($AA$23=""),"",$AA$23)</f>
        <v>6</v>
      </c>
      <c r="R39" s="11">
        <f>IF(AND($AC$27=""),"",$AC$27)</f>
        <v>1</v>
      </c>
      <c r="S39" s="15" t="str">
        <f>IF(AND($R39="",$T39=""),"",IF($R39&gt;$T39,"○",IF($R39=$T39,"△",IF($R39&lt;$T39,"●"))))</f>
        <v>●</v>
      </c>
      <c r="T39" s="16">
        <f>IF(AND($AA$27=""),"",$AA$27)</f>
        <v>9</v>
      </c>
      <c r="U39" s="11">
        <f>IF(AND($AC$31=""),"",$AC$31)</f>
        <v>1</v>
      </c>
      <c r="V39" s="15" t="str">
        <f>IF(AND($U39="",$W39=""),"",IF($U39&gt;$W39,"○",IF($U39=$W39,"△",IF($U39&lt;$W39,"●"))))</f>
        <v>●</v>
      </c>
      <c r="W39" s="16">
        <f>IF(AND($AA$31=""),"",$AA$31)</f>
        <v>5</v>
      </c>
      <c r="X39" s="11">
        <f>IF(AND($AC$35=""),"",$AC$35)</f>
        <v>3</v>
      </c>
      <c r="Y39" s="15" t="str">
        <f>IF(AND($X39="",$Z39=""),"",IF($X39&gt;$Z39,"○",IF($X39=$Z39,"△",IF($X39&lt;$Z39,"●"))))</f>
        <v>●</v>
      </c>
      <c r="Z39" s="16">
        <f>IF(AND($AA$35=""),"",$AA$35)</f>
        <v>4</v>
      </c>
      <c r="AA39" s="377"/>
      <c r="AB39" s="378"/>
      <c r="AC39" s="379"/>
      <c r="AD39" s="11">
        <v>2</v>
      </c>
      <c r="AE39" s="15" t="str">
        <f>IF(AND($AD39="",$AF39=""),"",IF($AD39&gt;$AF39,"○",IF($AD39=$AF39,"△",IF($AD39&lt;$AF39,"●"))))</f>
        <v>△</v>
      </c>
      <c r="AF39" s="16">
        <v>2</v>
      </c>
      <c r="AG39" s="389"/>
      <c r="AH39" s="389"/>
      <c r="AI39" s="389"/>
      <c r="AJ39" s="389"/>
      <c r="AK39" s="389"/>
      <c r="AL39" s="389"/>
      <c r="AM39" s="389"/>
      <c r="AN39" s="389"/>
      <c r="AO39" s="392"/>
      <c r="AP39" s="12">
        <f>COUNTIF(C39:AF39,"○")*3</f>
        <v>0</v>
      </c>
      <c r="AQ39" s="12">
        <f>COUNTIF(C39:AF39,"△")*1</f>
        <v>1</v>
      </c>
      <c r="AR39" s="12">
        <f>COUNTIF(C39:AF39,"●")*0</f>
        <v>0</v>
      </c>
      <c r="AS39" s="13" t="str">
        <f>B36</f>
        <v>東久ウィンズ</v>
      </c>
      <c r="AT39" s="13"/>
      <c r="AU39" s="6"/>
      <c r="AV39" s="383"/>
    </row>
    <row r="40" spans="1:48" ht="20.100000000000001" customHeight="1">
      <c r="A40" s="393">
        <v>10</v>
      </c>
      <c r="B40" s="368" t="s">
        <v>301</v>
      </c>
      <c r="C40" s="380">
        <f>IF(AND($AD$4=""),"",$AD$4)</f>
        <v>42876</v>
      </c>
      <c r="D40" s="381"/>
      <c r="E40" s="382"/>
      <c r="F40" s="380">
        <f>IF(AND($AD$8=""),"",$AD$8)</f>
        <v>42889</v>
      </c>
      <c r="G40" s="381"/>
      <c r="H40" s="382"/>
      <c r="I40" s="380">
        <f>IF(AND($AD$12=""),"",$AD$12)</f>
        <v>42862</v>
      </c>
      <c r="J40" s="381"/>
      <c r="K40" s="382"/>
      <c r="L40" s="380">
        <f>IF(AND($AD$16=""),"",$AD$16)</f>
        <v>42847</v>
      </c>
      <c r="M40" s="381"/>
      <c r="N40" s="382"/>
      <c r="O40" s="380">
        <f>IF(AND($AD$20=""),"",$AD$20)</f>
        <v>42854</v>
      </c>
      <c r="P40" s="381"/>
      <c r="Q40" s="382"/>
      <c r="R40" s="380">
        <f>IF(AND($AD$24=""),"",$AD$24)</f>
        <v>42875</v>
      </c>
      <c r="S40" s="381"/>
      <c r="T40" s="382"/>
      <c r="U40" s="380">
        <f>IF(AND($AD$28=""),"",$AD$28)</f>
        <v>42862</v>
      </c>
      <c r="V40" s="381"/>
      <c r="W40" s="382"/>
      <c r="X40" s="380">
        <f>IF(AND($AD$32=""),"",$AD$32)</f>
        <v>42904</v>
      </c>
      <c r="Y40" s="381"/>
      <c r="Z40" s="382"/>
      <c r="AA40" s="380">
        <f>IF(AND($AD$36=""),"",$AD$36)</f>
        <v>42876</v>
      </c>
      <c r="AB40" s="381"/>
      <c r="AC40" s="382"/>
      <c r="AD40" s="371"/>
      <c r="AE40" s="372"/>
      <c r="AF40" s="373"/>
      <c r="AG40" s="387">
        <f t="shared" ref="AG40" si="71">IF(AND($D43="",$G43="",$J43="",$M43="",$P43="",$S43="",$V43="",$Y43="",$AB43="",$AE43=""),"",SUM((COUNTIF($C43:$AF43,"○")),(COUNTIF($C43:$AF43,"●")),(COUNTIF($C43:$AF43,"△"))))</f>
        <v>9</v>
      </c>
      <c r="AH40" s="387">
        <f t="shared" ref="AH40" si="72">IF(AND($D43="",$G43="",$J43="",$M43="",$P43="",$S43="",$V43="",$Y43="",$AB43="",$AE43=""),"",SUM($AP43:$AR43))</f>
        <v>6</v>
      </c>
      <c r="AI40" s="387">
        <f t="shared" ref="AI40" si="73">IF(AND($D43="",$G43="",$J43="",$J43="",$M43="",$P43="",$S43="",$V43="",$Y43="",$AB43="",$AE43=""),"",COUNTIF(C43:AF43,"○"))</f>
        <v>1</v>
      </c>
      <c r="AJ40" s="387">
        <f t="shared" ref="AJ40" si="74">IF(AND($D43="",$G43="",$J43="",$J43="",$M43="",$P43="",$S43="",$V43="",$Y43="",$AB43="",$AE43=""),"",COUNTIF(C43:AF43,"●"))</f>
        <v>5</v>
      </c>
      <c r="AK40" s="387">
        <f t="shared" ref="AK40" si="75">IF(AND($D43="",$G43="",$J43="",$J43="",$M43="",$P43="",$S43="",$V43="",$Y43="",$AB43="",$AE43=""),"",COUNTIF(C43:AF43,"△"))</f>
        <v>3</v>
      </c>
      <c r="AL40" s="387">
        <f t="shared" ref="AL40" si="76">IF(AND($C43="",$F43="",$I43="",$L43="",$O43="",$R43="",$U43="",$X43="",$AA43="",$AD43=""),"",SUM($C43,$F43,$I43,$L43,$O43,$R43,$U43,$X43,$AA43,$AD43))</f>
        <v>7</v>
      </c>
      <c r="AM40" s="387">
        <f t="shared" ref="AM40" si="77">IF(AND($E43="",$H43="",$K43="",$N43="",$Q43="",$T43="",$W43="",$Z43="",$AC43="",$AF43=""),"",SUM($E43,$H43,$K43,$N43,$Q43,$T43,$W43,$Z43,$AC43,$AF43))</f>
        <v>30</v>
      </c>
      <c r="AN40" s="387">
        <f t="shared" ref="AN40" si="78">IF(AND($AL40="",$AM40=""),"",($AL40-$AM40))</f>
        <v>-23</v>
      </c>
      <c r="AO40" s="390">
        <f>IF(AND($AG40=""),"",RANK(AV40,AV$4:AV$43))</f>
        <v>8</v>
      </c>
      <c r="AP40" s="10"/>
      <c r="AQ40" s="10"/>
      <c r="AS40" s="6"/>
      <c r="AT40" s="6"/>
      <c r="AU40" s="6"/>
      <c r="AV40" s="383">
        <f t="shared" ref="AV40" si="79">IFERROR(AH40*1000000+AN40*100+AL40,"")</f>
        <v>5997707</v>
      </c>
    </row>
    <row r="41" spans="1:48" ht="20.100000000000001" customHeight="1">
      <c r="A41" s="394"/>
      <c r="B41" s="369"/>
      <c r="C41" s="384">
        <f>IF(AND($AD$5=""),"",$AD$5)</f>
        <v>0.5625</v>
      </c>
      <c r="D41" s="385"/>
      <c r="E41" s="386"/>
      <c r="F41" s="384">
        <f>IF(AND($AD$9=""),"",$AD$9)</f>
        <v>0.375</v>
      </c>
      <c r="G41" s="385"/>
      <c r="H41" s="386"/>
      <c r="I41" s="384">
        <f>IF(AND($AD$13=""),"",$AD$13)</f>
        <v>0.4375</v>
      </c>
      <c r="J41" s="385"/>
      <c r="K41" s="386"/>
      <c r="L41" s="384">
        <f>IF(AND($AD$17=""),"",$AD$17)</f>
        <v>0.58333333333333337</v>
      </c>
      <c r="M41" s="385"/>
      <c r="N41" s="386"/>
      <c r="O41" s="384">
        <f>IF(AND($AD$21=""),"",$AD$21)</f>
        <v>0.4236111111111111</v>
      </c>
      <c r="P41" s="385"/>
      <c r="Q41" s="386"/>
      <c r="R41" s="384">
        <f>IF(AND($AD$25=""),"",$AD$25)</f>
        <v>0.58333333333333337</v>
      </c>
      <c r="S41" s="385"/>
      <c r="T41" s="386"/>
      <c r="U41" s="384">
        <f>IF(AND($AD$29=""),"",$AD$29)</f>
        <v>0.36805555555555558</v>
      </c>
      <c r="V41" s="385"/>
      <c r="W41" s="386"/>
      <c r="X41" s="384">
        <f>IF(AND($AD$33=""),"",$AD$33)</f>
        <v>0.51388888888888895</v>
      </c>
      <c r="Y41" s="385"/>
      <c r="Z41" s="386"/>
      <c r="AA41" s="384">
        <f>IF(AND($AD$37=""),"",$AD$37)</f>
        <v>0.49305555555555558</v>
      </c>
      <c r="AB41" s="385"/>
      <c r="AC41" s="386"/>
      <c r="AD41" s="374"/>
      <c r="AE41" s="375"/>
      <c r="AF41" s="376"/>
      <c r="AG41" s="388"/>
      <c r="AH41" s="388"/>
      <c r="AI41" s="388"/>
      <c r="AJ41" s="388"/>
      <c r="AK41" s="388"/>
      <c r="AL41" s="388"/>
      <c r="AM41" s="388"/>
      <c r="AN41" s="388"/>
      <c r="AO41" s="391"/>
      <c r="AP41" s="10"/>
      <c r="AQ41" s="10"/>
      <c r="AS41" s="6"/>
      <c r="AT41" s="6"/>
      <c r="AU41" s="6"/>
      <c r="AV41" s="383"/>
    </row>
    <row r="42" spans="1:48" ht="20.100000000000001" customHeight="1">
      <c r="A42" s="394"/>
      <c r="B42" s="369"/>
      <c r="C42" s="362" t="str">
        <f>IF(AND($AD$6=""),"",$AD$6)</f>
        <v>清瀬内山B</v>
      </c>
      <c r="D42" s="363"/>
      <c r="E42" s="364"/>
      <c r="F42" s="362" t="str">
        <f>IF(AND($AD$10=""),"",$AD$10)</f>
        <v>清瀬内山B</v>
      </c>
      <c r="G42" s="363"/>
      <c r="H42" s="364"/>
      <c r="I42" s="362" t="str">
        <f>IF(AND($AD$14=""),"",$AD$14)</f>
        <v>清瀬内山C</v>
      </c>
      <c r="J42" s="363"/>
      <c r="K42" s="364"/>
      <c r="L42" s="362" t="str">
        <f>IF(AND($AD$18=""),"",$AD$18)</f>
        <v>清瀬内山A</v>
      </c>
      <c r="M42" s="363"/>
      <c r="N42" s="364"/>
      <c r="O42" s="362" t="str">
        <f>IF(AND($AD$22=""),"",$AD$22)</f>
        <v>清瀬内山B</v>
      </c>
      <c r="P42" s="363"/>
      <c r="Q42" s="364"/>
      <c r="R42" s="362" t="str">
        <f>IF(AND($AD$26=""),"",$AD$26)</f>
        <v>清瀬内山C</v>
      </c>
      <c r="S42" s="363"/>
      <c r="T42" s="364"/>
      <c r="U42" s="362" t="str">
        <f>IF(AND($AD$30=""),"",$AD$30)</f>
        <v>清瀬内山C</v>
      </c>
      <c r="V42" s="363"/>
      <c r="W42" s="364"/>
      <c r="X42" s="362" t="str">
        <f>IF(AND($AD$34=""),"",$AD$34)</f>
        <v>清瀬内山B</v>
      </c>
      <c r="Y42" s="363"/>
      <c r="Z42" s="364"/>
      <c r="AA42" s="362" t="str">
        <f>IF(AND($AD$38=""),"",$AD$38)</f>
        <v>清瀬内山B</v>
      </c>
      <c r="AB42" s="363"/>
      <c r="AC42" s="364"/>
      <c r="AD42" s="374"/>
      <c r="AE42" s="375"/>
      <c r="AF42" s="376"/>
      <c r="AG42" s="388"/>
      <c r="AH42" s="388"/>
      <c r="AI42" s="388"/>
      <c r="AJ42" s="388"/>
      <c r="AK42" s="388"/>
      <c r="AL42" s="388"/>
      <c r="AM42" s="388"/>
      <c r="AN42" s="388"/>
      <c r="AO42" s="391"/>
      <c r="AP42" s="10"/>
      <c r="AQ42" s="10"/>
      <c r="AS42" s="6"/>
      <c r="AT42" s="6"/>
      <c r="AU42" s="6"/>
      <c r="AV42" s="383"/>
    </row>
    <row r="43" spans="1:48" ht="24" customHeight="1">
      <c r="A43" s="395"/>
      <c r="B43" s="370"/>
      <c r="C43" s="11">
        <f>IF(AND($AF$7=""),"",$AF$7)</f>
        <v>0</v>
      </c>
      <c r="D43" s="15" t="str">
        <f>IF(AND($C43="",$E43=""),"",IF($C43&gt;$E43,"○",IF($C43=$E43,"△",IF($C43&lt;$E43,"●"))))</f>
        <v>●</v>
      </c>
      <c r="E43" s="16">
        <f>IF(AND($AD$7=""),"",$AD$7)</f>
        <v>8</v>
      </c>
      <c r="F43" s="11">
        <f>IF(AND(AF$11=""),"",AF$11)</f>
        <v>1</v>
      </c>
      <c r="G43" s="15" t="str">
        <f>IF(AND($F43="",$H43=""),"",IF($F43&gt;$H43,"○",IF($F43=$H43,"△",IF($F43&lt;$H43,"●"))))</f>
        <v>●</v>
      </c>
      <c r="H43" s="16">
        <f>IF(AND(AD$11=""),"",AD$11)</f>
        <v>2</v>
      </c>
      <c r="I43" s="11">
        <f>IF(AND($AF$15=""),"",$AF$15)</f>
        <v>0</v>
      </c>
      <c r="J43" s="15" t="str">
        <f>IF(AND($I43="",$K43=""),"",IF($I43&gt;$K43,"○",IF($I43=$K43,"△",IF($I43&lt;$K43,"●"))))</f>
        <v>●</v>
      </c>
      <c r="K43" s="16">
        <f>IF(AND($AD$15=""),"",$AD$15)</f>
        <v>10</v>
      </c>
      <c r="L43" s="11">
        <f>IF(AND($AF$19=""),"",$AF$19)</f>
        <v>0</v>
      </c>
      <c r="M43" s="15" t="str">
        <f>IF(AND($L43="",$N43=""),"",IF($L43&gt;$N43,"○",IF($L43=$N43,"△",IF($L43&lt;$N43,"●"))))</f>
        <v>●</v>
      </c>
      <c r="N43" s="16">
        <f>IF(AND($AD$19=""),"",$AD$19)</f>
        <v>4</v>
      </c>
      <c r="O43" s="11">
        <f>IF(AND($AF$23=""),"",$AF$23)</f>
        <v>1</v>
      </c>
      <c r="P43" s="15" t="str">
        <f>IF(AND($O43="",$Q43=""),"",IF($O43&gt;$Q43,"○",IF($O43=$Q43,"△",IF($O43&lt;$Q43,"●"))))</f>
        <v>△</v>
      </c>
      <c r="Q43" s="16">
        <f>IF(AND($AD$23=""),"",$AD$23)</f>
        <v>1</v>
      </c>
      <c r="R43" s="11">
        <f>IF(AND($AF$27=""),"",$AF$27)</f>
        <v>1</v>
      </c>
      <c r="S43" s="15" t="str">
        <f>IF(AND($R43="",$T43=""),"",IF($R43&gt;$T43,"○",IF($R43=$T43,"△",IF($R43&lt;$T43,"●"))))</f>
        <v>△</v>
      </c>
      <c r="T43" s="16">
        <f>IF(AND($AD$27=""),"",$AD$27)</f>
        <v>1</v>
      </c>
      <c r="U43" s="11">
        <f>IF(AND($AF$31=""),"",$AF$31)</f>
        <v>1</v>
      </c>
      <c r="V43" s="15" t="str">
        <f>IF(AND($U43="",$W43=""),"",IF($U43&gt;$W43,"○",IF($U43=$W43,"△",IF($U43&lt;$W43,"●"))))</f>
        <v>●</v>
      </c>
      <c r="W43" s="16">
        <f>IF(AND($AD$31=""),"",$AD$31)</f>
        <v>2</v>
      </c>
      <c r="X43" s="11">
        <f>IF(AND($AF$35=""),"",$AF$35)</f>
        <v>1</v>
      </c>
      <c r="Y43" s="15" t="str">
        <f>IF(AND($X43="",$Z43=""),"",IF($X43&gt;$Z43,"○",IF($X43=$Z43,"△",IF($X43&lt;$Z43,"●"))))</f>
        <v>○</v>
      </c>
      <c r="Z43" s="16">
        <f>IF(AND($AD$35=""),"",$AD$35)</f>
        <v>0</v>
      </c>
      <c r="AA43" s="11">
        <f>IF(AND($AF$39=""),"",$AF$39)</f>
        <v>2</v>
      </c>
      <c r="AB43" s="15" t="str">
        <f>IF(AND($AA43="",$AC43=""),"",IF($AA43&gt;$AC43,"○",IF($AA43=$AC43,"△",IF($AA43&lt;$AC43,"●"))))</f>
        <v>△</v>
      </c>
      <c r="AC43" s="16">
        <f>IF(AND($AD$39=""),"",$AD$39)</f>
        <v>2</v>
      </c>
      <c r="AD43" s="377"/>
      <c r="AE43" s="378"/>
      <c r="AF43" s="379"/>
      <c r="AG43" s="389"/>
      <c r="AH43" s="389"/>
      <c r="AI43" s="389"/>
      <c r="AJ43" s="389"/>
      <c r="AK43" s="389"/>
      <c r="AL43" s="389"/>
      <c r="AM43" s="389"/>
      <c r="AN43" s="389"/>
      <c r="AO43" s="392"/>
      <c r="AP43" s="12">
        <f>COUNTIF(C43:AF43,"○")*3</f>
        <v>3</v>
      </c>
      <c r="AQ43" s="12">
        <f>COUNTIF(C43:AF43,"△")*1</f>
        <v>3</v>
      </c>
      <c r="AR43" s="12">
        <f>COUNTIF(C43:AF43,"●")*0</f>
        <v>0</v>
      </c>
      <c r="AS43" s="13" t="str">
        <f>B40</f>
        <v>クリストロア</v>
      </c>
      <c r="AT43" s="13"/>
      <c r="AU43" s="6"/>
      <c r="AV43" s="383"/>
    </row>
    <row r="44" spans="1:48" ht="14.25">
      <c r="A44" s="7"/>
      <c r="B44" s="20"/>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row>
  </sheetData>
  <mergeCells count="417">
    <mergeCell ref="A40:A43"/>
    <mergeCell ref="B40:B43"/>
    <mergeCell ref="C40:E40"/>
    <mergeCell ref="F40:H40"/>
    <mergeCell ref="I40:K40"/>
    <mergeCell ref="L40:N40"/>
    <mergeCell ref="AM40:AM43"/>
    <mergeCell ref="U42:W42"/>
    <mergeCell ref="X40:Z40"/>
    <mergeCell ref="AA40:AC40"/>
    <mergeCell ref="AD40:AF43"/>
    <mergeCell ref="U41:W41"/>
    <mergeCell ref="X41:Z41"/>
    <mergeCell ref="AA41:AC41"/>
    <mergeCell ref="X42:Z42"/>
    <mergeCell ref="AA42:AC42"/>
    <mergeCell ref="AN40:AN43"/>
    <mergeCell ref="AO40:AO43"/>
    <mergeCell ref="AV40:AV43"/>
    <mergeCell ref="C41:E41"/>
    <mergeCell ref="F41:H41"/>
    <mergeCell ref="I41:K41"/>
    <mergeCell ref="L41:N41"/>
    <mergeCell ref="O41:Q41"/>
    <mergeCell ref="R41:T41"/>
    <mergeCell ref="AG40:AG43"/>
    <mergeCell ref="AH40:AH43"/>
    <mergeCell ref="AI40:AI43"/>
    <mergeCell ref="AJ40:AJ43"/>
    <mergeCell ref="AK40:AK43"/>
    <mergeCell ref="AL40:AL43"/>
    <mergeCell ref="O40:Q40"/>
    <mergeCell ref="R40:T40"/>
    <mergeCell ref="U40:W40"/>
    <mergeCell ref="C42:E42"/>
    <mergeCell ref="F42:H42"/>
    <mergeCell ref="I42:K42"/>
    <mergeCell ref="L42:N42"/>
    <mergeCell ref="O42:Q42"/>
    <mergeCell ref="R42:T42"/>
    <mergeCell ref="AM36:AM39"/>
    <mergeCell ref="AN36:AN39"/>
    <mergeCell ref="AO36:AO39"/>
    <mergeCell ref="AV36:AV39"/>
    <mergeCell ref="C37:E37"/>
    <mergeCell ref="F37:H37"/>
    <mergeCell ref="I37:K37"/>
    <mergeCell ref="L37:N37"/>
    <mergeCell ref="O37:Q37"/>
    <mergeCell ref="R37:T37"/>
    <mergeCell ref="AG36:AG39"/>
    <mergeCell ref="AH36:AH39"/>
    <mergeCell ref="AI36:AI39"/>
    <mergeCell ref="AJ36:AJ39"/>
    <mergeCell ref="AK36:AK39"/>
    <mergeCell ref="AL36:AL39"/>
    <mergeCell ref="O36:Q36"/>
    <mergeCell ref="R36:T36"/>
    <mergeCell ref="U36:W36"/>
    <mergeCell ref="X36:Z36"/>
    <mergeCell ref="AA36:AC39"/>
    <mergeCell ref="AD36:AF36"/>
    <mergeCell ref="U37:W37"/>
    <mergeCell ref="X37:Z37"/>
    <mergeCell ref="AD37:AF37"/>
    <mergeCell ref="O38:Q38"/>
    <mergeCell ref="A36:A39"/>
    <mergeCell ref="B36:B39"/>
    <mergeCell ref="C36:E36"/>
    <mergeCell ref="F36:H36"/>
    <mergeCell ref="I36:K36"/>
    <mergeCell ref="L36:N36"/>
    <mergeCell ref="C38:E38"/>
    <mergeCell ref="F38:H38"/>
    <mergeCell ref="I38:K38"/>
    <mergeCell ref="L38:N38"/>
    <mergeCell ref="R38:T38"/>
    <mergeCell ref="U38:W38"/>
    <mergeCell ref="X38:Z38"/>
    <mergeCell ref="AD38:AF38"/>
    <mergeCell ref="AO32:AO35"/>
    <mergeCell ref="AV32:AV35"/>
    <mergeCell ref="C33:E33"/>
    <mergeCell ref="F33:H33"/>
    <mergeCell ref="I33:K33"/>
    <mergeCell ref="L33:N33"/>
    <mergeCell ref="O33:Q33"/>
    <mergeCell ref="R33:T33"/>
    <mergeCell ref="U33:W33"/>
    <mergeCell ref="AA33:AC33"/>
    <mergeCell ref="AI32:AI35"/>
    <mergeCell ref="AJ32:AJ35"/>
    <mergeCell ref="AK32:AK35"/>
    <mergeCell ref="AL32:AL35"/>
    <mergeCell ref="AM32:AM35"/>
    <mergeCell ref="AN32:AN35"/>
    <mergeCell ref="U32:W32"/>
    <mergeCell ref="X32:Z35"/>
    <mergeCell ref="AA32:AC32"/>
    <mergeCell ref="AD32:AF32"/>
    <mergeCell ref="AG32:AG35"/>
    <mergeCell ref="AH32:AH35"/>
    <mergeCell ref="AD33:AF33"/>
    <mergeCell ref="U34:W34"/>
    <mergeCell ref="AA34:AC34"/>
    <mergeCell ref="AD34:AF34"/>
    <mergeCell ref="AA30:AC30"/>
    <mergeCell ref="AD30:AF30"/>
    <mergeCell ref="A32:A35"/>
    <mergeCell ref="B32:B35"/>
    <mergeCell ref="C32:E32"/>
    <mergeCell ref="F32:H32"/>
    <mergeCell ref="I32:K32"/>
    <mergeCell ref="L32:N32"/>
    <mergeCell ref="O32:Q32"/>
    <mergeCell ref="R32:T32"/>
    <mergeCell ref="C30:E30"/>
    <mergeCell ref="F30:H30"/>
    <mergeCell ref="I30:K30"/>
    <mergeCell ref="L30:N30"/>
    <mergeCell ref="O30:Q30"/>
    <mergeCell ref="R30:T30"/>
    <mergeCell ref="C34:E34"/>
    <mergeCell ref="F34:H34"/>
    <mergeCell ref="I34:K34"/>
    <mergeCell ref="L34:N34"/>
    <mergeCell ref="O34:Q34"/>
    <mergeCell ref="R34:T34"/>
    <mergeCell ref="AM28:AM31"/>
    <mergeCell ref="AN28:AN31"/>
    <mergeCell ref="AO28:AO31"/>
    <mergeCell ref="AV28:AV31"/>
    <mergeCell ref="C29:E29"/>
    <mergeCell ref="F29:H29"/>
    <mergeCell ref="I29:K29"/>
    <mergeCell ref="L29:N29"/>
    <mergeCell ref="O29:Q29"/>
    <mergeCell ref="R29:T29"/>
    <mergeCell ref="AG28:AG31"/>
    <mergeCell ref="AH28:AH31"/>
    <mergeCell ref="AI28:AI31"/>
    <mergeCell ref="AJ28:AJ31"/>
    <mergeCell ref="AK28:AK31"/>
    <mergeCell ref="AL28:AL31"/>
    <mergeCell ref="O28:Q28"/>
    <mergeCell ref="R28:T28"/>
    <mergeCell ref="U28:W31"/>
    <mergeCell ref="X28:Z28"/>
    <mergeCell ref="AA28:AC28"/>
    <mergeCell ref="AD28:AF28"/>
    <mergeCell ref="X29:Z29"/>
    <mergeCell ref="AA29:AC29"/>
    <mergeCell ref="AD29:AF29"/>
    <mergeCell ref="X30:Z30"/>
    <mergeCell ref="U26:W26"/>
    <mergeCell ref="X26:Z26"/>
    <mergeCell ref="AA26:AC26"/>
    <mergeCell ref="AD26:AF26"/>
    <mergeCell ref="A28:A31"/>
    <mergeCell ref="B28:B31"/>
    <mergeCell ref="C28:E28"/>
    <mergeCell ref="F28:H28"/>
    <mergeCell ref="I28:K28"/>
    <mergeCell ref="L28:N28"/>
    <mergeCell ref="AM24:AM27"/>
    <mergeCell ref="AN24:AN27"/>
    <mergeCell ref="AO24:AO27"/>
    <mergeCell ref="AV24:AV27"/>
    <mergeCell ref="C25:E25"/>
    <mergeCell ref="F25:H25"/>
    <mergeCell ref="I25:K25"/>
    <mergeCell ref="L25:N25"/>
    <mergeCell ref="O25:Q25"/>
    <mergeCell ref="U25:W25"/>
    <mergeCell ref="AG24:AG27"/>
    <mergeCell ref="AH24:AH27"/>
    <mergeCell ref="AI24:AI27"/>
    <mergeCell ref="AJ24:AJ27"/>
    <mergeCell ref="AK24:AK27"/>
    <mergeCell ref="AL24:AL27"/>
    <mergeCell ref="O24:Q24"/>
    <mergeCell ref="R24:T27"/>
    <mergeCell ref="U24:W24"/>
    <mergeCell ref="X24:Z24"/>
    <mergeCell ref="AA24:AC24"/>
    <mergeCell ref="AD24:AF24"/>
    <mergeCell ref="X25:Z25"/>
    <mergeCell ref="AA25:AC25"/>
    <mergeCell ref="AD25:AF25"/>
    <mergeCell ref="O26:Q26"/>
    <mergeCell ref="A24:A27"/>
    <mergeCell ref="B24:B27"/>
    <mergeCell ref="C24:E24"/>
    <mergeCell ref="F24:H24"/>
    <mergeCell ref="I24:K24"/>
    <mergeCell ref="L24:N24"/>
    <mergeCell ref="C26:E26"/>
    <mergeCell ref="F26:H26"/>
    <mergeCell ref="I26:K26"/>
    <mergeCell ref="L26:N26"/>
    <mergeCell ref="AO20:AO23"/>
    <mergeCell ref="AV20:AV23"/>
    <mergeCell ref="C21:E21"/>
    <mergeCell ref="F21:H21"/>
    <mergeCell ref="I21:K21"/>
    <mergeCell ref="L21:N21"/>
    <mergeCell ref="R21:T21"/>
    <mergeCell ref="U21:W21"/>
    <mergeCell ref="X21:Z21"/>
    <mergeCell ref="AA21:AC21"/>
    <mergeCell ref="AI20:AI23"/>
    <mergeCell ref="AJ20:AJ23"/>
    <mergeCell ref="AK20:AK23"/>
    <mergeCell ref="AL20:AL23"/>
    <mergeCell ref="AM20:AM23"/>
    <mergeCell ref="AN20:AN23"/>
    <mergeCell ref="U20:W20"/>
    <mergeCell ref="X20:Z20"/>
    <mergeCell ref="AA20:AC20"/>
    <mergeCell ref="AD20:AF20"/>
    <mergeCell ref="AG20:AG23"/>
    <mergeCell ref="AH20:AH23"/>
    <mergeCell ref="AD21:AF21"/>
    <mergeCell ref="X22:Z22"/>
    <mergeCell ref="A20:A23"/>
    <mergeCell ref="B20:B23"/>
    <mergeCell ref="C20:E20"/>
    <mergeCell ref="F20:H20"/>
    <mergeCell ref="I20:K20"/>
    <mergeCell ref="L20:N20"/>
    <mergeCell ref="O20:Q23"/>
    <mergeCell ref="R20:T20"/>
    <mergeCell ref="A16:A19"/>
    <mergeCell ref="B16:B19"/>
    <mergeCell ref="I16:K16"/>
    <mergeCell ref="C22:E22"/>
    <mergeCell ref="F22:H22"/>
    <mergeCell ref="I22:K22"/>
    <mergeCell ref="L22:N22"/>
    <mergeCell ref="R22:T22"/>
    <mergeCell ref="C18:E18"/>
    <mergeCell ref="I18:K18"/>
    <mergeCell ref="O18:Q18"/>
    <mergeCell ref="R18:T18"/>
    <mergeCell ref="U18:W18"/>
    <mergeCell ref="X18:Z18"/>
    <mergeCell ref="L16:N19"/>
    <mergeCell ref="X17:Z17"/>
    <mergeCell ref="AM16:AM19"/>
    <mergeCell ref="AA22:AC22"/>
    <mergeCell ref="AD22:AF22"/>
    <mergeCell ref="AA18:AC18"/>
    <mergeCell ref="AD18:AF18"/>
    <mergeCell ref="U22:W22"/>
    <mergeCell ref="AA17:AC17"/>
    <mergeCell ref="AD17:AF17"/>
    <mergeCell ref="AN16:AN19"/>
    <mergeCell ref="AO16:AO19"/>
    <mergeCell ref="AV16:AV19"/>
    <mergeCell ref="C17:E17"/>
    <mergeCell ref="F17:H17"/>
    <mergeCell ref="I17:K17"/>
    <mergeCell ref="O17:Q17"/>
    <mergeCell ref="R17:T17"/>
    <mergeCell ref="U17:W17"/>
    <mergeCell ref="AG16:AG19"/>
    <mergeCell ref="AH16:AH19"/>
    <mergeCell ref="AI16:AI19"/>
    <mergeCell ref="AJ16:AJ19"/>
    <mergeCell ref="AK16:AK19"/>
    <mergeCell ref="AL16:AL19"/>
    <mergeCell ref="O16:Q16"/>
    <mergeCell ref="R16:T16"/>
    <mergeCell ref="U16:W16"/>
    <mergeCell ref="X16:Z16"/>
    <mergeCell ref="AA16:AC16"/>
    <mergeCell ref="AD16:AF16"/>
    <mergeCell ref="C16:E16"/>
    <mergeCell ref="F16:H16"/>
    <mergeCell ref="F18:H18"/>
    <mergeCell ref="AO12:AO15"/>
    <mergeCell ref="AV12:AV15"/>
    <mergeCell ref="C13:E13"/>
    <mergeCell ref="F13:H13"/>
    <mergeCell ref="L13:N13"/>
    <mergeCell ref="O13:Q13"/>
    <mergeCell ref="R13:T13"/>
    <mergeCell ref="U13:W13"/>
    <mergeCell ref="X13:Z13"/>
    <mergeCell ref="AA13:AC13"/>
    <mergeCell ref="AI12:AI15"/>
    <mergeCell ref="AJ12:AJ15"/>
    <mergeCell ref="AK12:AK15"/>
    <mergeCell ref="AL12:AL15"/>
    <mergeCell ref="AM12:AM15"/>
    <mergeCell ref="AN12:AN15"/>
    <mergeCell ref="U12:W12"/>
    <mergeCell ref="X12:Z12"/>
    <mergeCell ref="AA12:AC12"/>
    <mergeCell ref="AD12:AF12"/>
    <mergeCell ref="AG12:AG15"/>
    <mergeCell ref="AH12:AH15"/>
    <mergeCell ref="AD13:AF13"/>
    <mergeCell ref="X14:Z14"/>
    <mergeCell ref="A12:A15"/>
    <mergeCell ref="B12:B15"/>
    <mergeCell ref="C12:E12"/>
    <mergeCell ref="F12:H12"/>
    <mergeCell ref="I12:K15"/>
    <mergeCell ref="L12:N12"/>
    <mergeCell ref="O12:Q12"/>
    <mergeCell ref="R12:T12"/>
    <mergeCell ref="A8:A11"/>
    <mergeCell ref="B8:B11"/>
    <mergeCell ref="I8:K8"/>
    <mergeCell ref="L8:N8"/>
    <mergeCell ref="C14:E14"/>
    <mergeCell ref="F14:H14"/>
    <mergeCell ref="L14:N14"/>
    <mergeCell ref="O14:Q14"/>
    <mergeCell ref="R14:T14"/>
    <mergeCell ref="I10:K10"/>
    <mergeCell ref="L10:N10"/>
    <mergeCell ref="O10:Q10"/>
    <mergeCell ref="R10:T10"/>
    <mergeCell ref="U10:W10"/>
    <mergeCell ref="X10:Z10"/>
    <mergeCell ref="X9:Z9"/>
    <mergeCell ref="AM8:AM11"/>
    <mergeCell ref="U14:W14"/>
    <mergeCell ref="AA14:AC14"/>
    <mergeCell ref="AD14:AF14"/>
    <mergeCell ref="AA10:AC10"/>
    <mergeCell ref="AD10:AF10"/>
    <mergeCell ref="AA9:AC9"/>
    <mergeCell ref="AD9:AF9"/>
    <mergeCell ref="AN8:AN11"/>
    <mergeCell ref="AO8:AO11"/>
    <mergeCell ref="AV8:AV11"/>
    <mergeCell ref="C9:E9"/>
    <mergeCell ref="I9:K9"/>
    <mergeCell ref="L9:N9"/>
    <mergeCell ref="O9:Q9"/>
    <mergeCell ref="R9:T9"/>
    <mergeCell ref="U9:W9"/>
    <mergeCell ref="AG8:AG11"/>
    <mergeCell ref="AH8:AH11"/>
    <mergeCell ref="AI8:AI11"/>
    <mergeCell ref="AJ8:AJ11"/>
    <mergeCell ref="AK8:AK11"/>
    <mergeCell ref="AL8:AL11"/>
    <mergeCell ref="O8:Q8"/>
    <mergeCell ref="R8:T8"/>
    <mergeCell ref="U8:W8"/>
    <mergeCell ref="X8:Z8"/>
    <mergeCell ref="AA8:AC8"/>
    <mergeCell ref="AD8:AF8"/>
    <mergeCell ref="C8:E8"/>
    <mergeCell ref="F8:H11"/>
    <mergeCell ref="C10:E10"/>
    <mergeCell ref="AV4:AV7"/>
    <mergeCell ref="F5:H5"/>
    <mergeCell ref="I5:K5"/>
    <mergeCell ref="L5:N5"/>
    <mergeCell ref="O5:Q5"/>
    <mergeCell ref="R5:T5"/>
    <mergeCell ref="U5:W5"/>
    <mergeCell ref="X5:Z5"/>
    <mergeCell ref="AA5:AC5"/>
    <mergeCell ref="AD5:AF5"/>
    <mergeCell ref="AJ4:AJ7"/>
    <mergeCell ref="AK4:AK7"/>
    <mergeCell ref="AL4:AL7"/>
    <mergeCell ref="AM4:AM7"/>
    <mergeCell ref="AN4:AN7"/>
    <mergeCell ref="AO4:AO7"/>
    <mergeCell ref="X4:Z4"/>
    <mergeCell ref="AA4:AC4"/>
    <mergeCell ref="AD4:AF4"/>
    <mergeCell ref="AG4:AG7"/>
    <mergeCell ref="AH4:AH7"/>
    <mergeCell ref="AI4:AI7"/>
    <mergeCell ref="X6:Z6"/>
    <mergeCell ref="AA6:AC6"/>
    <mergeCell ref="AD6:AF6"/>
    <mergeCell ref="AD3:AF3"/>
    <mergeCell ref="A4:A7"/>
    <mergeCell ref="B4:B7"/>
    <mergeCell ref="C4:E7"/>
    <mergeCell ref="F4:H4"/>
    <mergeCell ref="I4:K4"/>
    <mergeCell ref="L4:N4"/>
    <mergeCell ref="O4:Q4"/>
    <mergeCell ref="R4:T4"/>
    <mergeCell ref="U4:W4"/>
    <mergeCell ref="F6:H6"/>
    <mergeCell ref="I6:K6"/>
    <mergeCell ref="L6:N6"/>
    <mergeCell ref="O6:Q6"/>
    <mergeCell ref="R6:T6"/>
    <mergeCell ref="U6:W6"/>
    <mergeCell ref="AK1:AM1"/>
    <mergeCell ref="C3:E3"/>
    <mergeCell ref="F3:H3"/>
    <mergeCell ref="I3:K3"/>
    <mergeCell ref="L3:N3"/>
    <mergeCell ref="O3:Q3"/>
    <mergeCell ref="R3:T3"/>
    <mergeCell ref="U3:W3"/>
    <mergeCell ref="X3:Z3"/>
    <mergeCell ref="AA3:AC3"/>
    <mergeCell ref="D1:F1"/>
    <mergeCell ref="G1:S1"/>
    <mergeCell ref="T1:U1"/>
    <mergeCell ref="V1:Z1"/>
    <mergeCell ref="AA1:AB1"/>
    <mergeCell ref="AD1:AG1"/>
  </mergeCells>
  <phoneticPr fontId="1"/>
  <conditionalFormatting sqref="C4 C3:AF3 I12 F8 L16 R24 O20 U28 X32 AD40 AA36 AD4:AD6 AA4:AA6 U4:U6 R4:R6 C8:C10 AD8:AD10 O8:O10 I8:I10 C12:C14 R12:R14 L12:L14 F12:F14 AD12:AD14 C16:C18 F16:F18 U16:U18 I16:I18 C20:C22 AA20:AA22 R20:R22 L20:L22 I20:I22 F20:F22 AA24:AA26 F24:F26 L24:L26 O24:O26 F28:F30 I28:I30 L28:L30 O28:O30 R28:R30 C28:C30 F32:F34 I32:I34 L32:L34 O32:O34 R32:R34 U32:U34 C32:C34 AD32:AD34 F36:F38 I36:I38 L36:L38 O36:O38 R36:R38 U36:U38 X36:X38 C36:C38 F40:F42 I40:I42 L40:L42 O40:O42 R40:R42 U40:U42 X40:X42 AA40:AA42 C40:C42 R8:R10 I4:I6 AA8:AA10 X4:X6 I24:I26 AD28:AD30 L8:L10 AA12:AA14 AA28:AA30 X8:X10 AD24:AD26 AA32:AA34 O12:O14 AD36:AD38 O16:O18 AD20:AD22 X20:X22 X24:X26 U24:U26 U20:U22 AD16:AD18 O4:O6 L4:L6 C24:C26 AA16:AA18 X16:X18 F4:F6 U8:U10">
    <cfRule type="cellIs" dxfId="199" priority="6" stopIfTrue="1" operator="equal">
      <formula>0</formula>
    </cfRule>
  </conditionalFormatting>
  <conditionalFormatting sqref="X13:X14 U12:U14">
    <cfRule type="cellIs" dxfId="198" priority="4" stopIfTrue="1" operator="equal">
      <formula>0</formula>
    </cfRule>
  </conditionalFormatting>
  <conditionalFormatting sqref="X12">
    <cfRule type="cellIs" dxfId="197" priority="3" stopIfTrue="1" operator="equal">
      <formula>0</formula>
    </cfRule>
  </conditionalFormatting>
  <conditionalFormatting sqref="R16:R18">
    <cfRule type="cellIs" dxfId="196" priority="2" stopIfTrue="1" operator="equal">
      <formula>0</formula>
    </cfRule>
  </conditionalFormatting>
  <conditionalFormatting sqref="X28:X30">
    <cfRule type="cellIs" dxfId="195" priority="1" stopIfTrue="1" operator="equal">
      <formula>0</formula>
    </cfRule>
  </conditionalFormatting>
  <dataValidations count="3">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 type="list" allowBlank="1" showInputMessage="1" showErrorMessage="1" sqref="T1:U1">
      <formula1>"１,２,３,４,５,６,７,８,９,１０,１１,１２,１３,１４,１５,１６"</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opLeftCell="A28" zoomScaleNormal="100" workbookViewId="0">
      <selection activeCell="K42" sqref="K42"/>
    </sheetView>
  </sheetViews>
  <sheetFormatPr defaultRowHeight="13.5"/>
  <cols>
    <col min="1" max="1" width="4.875" style="199" customWidth="1"/>
    <col min="2" max="2" width="10.25" style="233" customWidth="1"/>
    <col min="3" max="3" width="4.875" style="234" customWidth="1"/>
    <col min="4" max="4" width="14.375" style="199" customWidth="1"/>
    <col min="5" max="5" width="9.125" style="234" customWidth="1"/>
    <col min="6" max="6" width="10.125" style="235" customWidth="1"/>
    <col min="7" max="7" width="12.375" style="234" customWidth="1"/>
    <col min="8" max="8" width="5" style="234" customWidth="1"/>
    <col min="9" max="9" width="4.875" style="234" customWidth="1"/>
    <col min="10" max="10" width="5" style="234" customWidth="1"/>
    <col min="11" max="11" width="13.125" style="234" customWidth="1"/>
    <col min="12" max="12" width="11.5" style="234" customWidth="1"/>
    <col min="13" max="13" width="11.75" style="234" customWidth="1"/>
    <col min="14" max="14" width="41.125" style="199" customWidth="1"/>
    <col min="15" max="16384" width="9" style="199"/>
  </cols>
  <sheetData>
    <row r="1" spans="1:15" ht="17.25">
      <c r="A1" s="195"/>
      <c r="B1" s="196" t="s">
        <v>74</v>
      </c>
      <c r="C1" s="338"/>
      <c r="D1" s="396" t="s">
        <v>48</v>
      </c>
      <c r="E1" s="396"/>
      <c r="F1" s="396"/>
      <c r="G1" s="396"/>
      <c r="H1" s="396"/>
      <c r="I1" s="396"/>
      <c r="J1" s="396" t="s">
        <v>73</v>
      </c>
      <c r="K1" s="396"/>
      <c r="L1" s="396"/>
      <c r="M1" s="396"/>
      <c r="N1" s="197">
        <f ca="1">TODAY()</f>
        <v>42907</v>
      </c>
      <c r="O1" s="198" t="s">
        <v>76</v>
      </c>
    </row>
    <row r="2" spans="1:15" ht="21" customHeight="1">
      <c r="A2" s="200"/>
      <c r="B2" s="201" t="s">
        <v>49</v>
      </c>
      <c r="C2" s="202" t="s">
        <v>50</v>
      </c>
      <c r="D2" s="202" t="s">
        <v>51</v>
      </c>
      <c r="E2" s="202" t="s">
        <v>52</v>
      </c>
      <c r="F2" s="203" t="s">
        <v>53</v>
      </c>
      <c r="G2" s="203" t="s">
        <v>54</v>
      </c>
      <c r="H2" s="203"/>
      <c r="I2" s="203"/>
      <c r="J2" s="203"/>
      <c r="K2" s="202"/>
      <c r="L2" s="202" t="s">
        <v>55</v>
      </c>
      <c r="M2" s="202" t="s">
        <v>56</v>
      </c>
      <c r="N2" s="204" t="s">
        <v>57</v>
      </c>
      <c r="O2" s="204"/>
    </row>
    <row r="3" spans="1:15" ht="9.9499999999999993" customHeight="1">
      <c r="A3" s="205">
        <v>1</v>
      </c>
      <c r="B3" s="206">
        <v>42847</v>
      </c>
      <c r="C3" s="207" t="s">
        <v>58</v>
      </c>
      <c r="D3" s="207" t="s">
        <v>233</v>
      </c>
      <c r="E3" s="208"/>
      <c r="F3" s="209">
        <v>0.4375</v>
      </c>
      <c r="G3" s="207" t="s">
        <v>420</v>
      </c>
      <c r="H3" s="207">
        <v>4</v>
      </c>
      <c r="I3" s="218" t="s">
        <v>357</v>
      </c>
      <c r="J3" s="207">
        <v>1</v>
      </c>
      <c r="K3" s="207" t="s">
        <v>142</v>
      </c>
      <c r="L3" s="210" t="s">
        <v>419</v>
      </c>
      <c r="M3" s="210" t="s">
        <v>402</v>
      </c>
      <c r="N3" s="210"/>
      <c r="O3" s="210"/>
    </row>
    <row r="4" spans="1:15" ht="9.9499999999999993" customHeight="1">
      <c r="A4" s="205">
        <v>2</v>
      </c>
      <c r="B4" s="211"/>
      <c r="C4" s="207"/>
      <c r="D4" s="212"/>
      <c r="E4" s="212"/>
      <c r="F4" s="209">
        <v>0.47222222222222227</v>
      </c>
      <c r="G4" s="207" t="s">
        <v>419</v>
      </c>
      <c r="H4" s="207">
        <v>2</v>
      </c>
      <c r="I4" s="218" t="s">
        <v>357</v>
      </c>
      <c r="J4" s="207">
        <v>0</v>
      </c>
      <c r="K4" s="207" t="s">
        <v>402</v>
      </c>
      <c r="L4" s="210" t="s">
        <v>420</v>
      </c>
      <c r="M4" s="210" t="s">
        <v>142</v>
      </c>
      <c r="N4" s="213"/>
      <c r="O4" s="213"/>
    </row>
    <row r="5" spans="1:15" ht="9.9499999999999993" customHeight="1">
      <c r="A5" s="205">
        <v>3</v>
      </c>
      <c r="B5" s="211"/>
      <c r="C5" s="207"/>
      <c r="D5" s="212"/>
      <c r="E5" s="212"/>
      <c r="F5" s="209">
        <v>0.50694444444444442</v>
      </c>
      <c r="G5" s="207" t="s">
        <v>418</v>
      </c>
      <c r="H5" s="207">
        <v>3</v>
      </c>
      <c r="I5" s="218" t="s">
        <v>357</v>
      </c>
      <c r="J5" s="207">
        <v>2</v>
      </c>
      <c r="K5" s="207" t="s">
        <v>142</v>
      </c>
      <c r="L5" s="210" t="s">
        <v>386</v>
      </c>
      <c r="M5" s="210" t="s">
        <v>409</v>
      </c>
      <c r="N5" s="213"/>
      <c r="O5" s="213"/>
    </row>
    <row r="6" spans="1:15" ht="9.9499999999999993" customHeight="1">
      <c r="A6" s="205">
        <v>4</v>
      </c>
      <c r="B6" s="211"/>
      <c r="C6" s="207"/>
      <c r="D6" s="212"/>
      <c r="E6" s="212"/>
      <c r="F6" s="209">
        <v>0.54861111111111105</v>
      </c>
      <c r="G6" s="207" t="s">
        <v>419</v>
      </c>
      <c r="H6" s="207">
        <v>5</v>
      </c>
      <c r="I6" s="218" t="s">
        <v>364</v>
      </c>
      <c r="J6" s="207">
        <v>0</v>
      </c>
      <c r="K6" s="207" t="s">
        <v>418</v>
      </c>
      <c r="L6" s="210" t="s">
        <v>142</v>
      </c>
      <c r="M6" s="210" t="s">
        <v>416</v>
      </c>
      <c r="N6" s="213"/>
      <c r="O6" s="213"/>
    </row>
    <row r="7" spans="1:15" ht="9.9499999999999993" customHeight="1">
      <c r="A7" s="205">
        <v>5</v>
      </c>
      <c r="B7" s="211"/>
      <c r="C7" s="207"/>
      <c r="D7" s="212"/>
      <c r="E7" s="212"/>
      <c r="F7" s="209">
        <v>0.58333333333333337</v>
      </c>
      <c r="G7" s="207" t="s">
        <v>417</v>
      </c>
      <c r="H7" s="207">
        <v>4</v>
      </c>
      <c r="I7" s="218" t="s">
        <v>364</v>
      </c>
      <c r="J7" s="207">
        <v>0</v>
      </c>
      <c r="K7" s="207" t="s">
        <v>416</v>
      </c>
      <c r="L7" s="210" t="s">
        <v>412</v>
      </c>
      <c r="M7" s="210" t="s">
        <v>409</v>
      </c>
      <c r="N7" s="213"/>
      <c r="O7" s="213"/>
    </row>
    <row r="8" spans="1:15" ht="9.9499999999999993" customHeight="1">
      <c r="A8" s="205">
        <v>6</v>
      </c>
      <c r="B8" s="206">
        <v>42854</v>
      </c>
      <c r="C8" s="207" t="s">
        <v>146</v>
      </c>
      <c r="D8" s="214" t="s">
        <v>234</v>
      </c>
      <c r="E8" s="207"/>
      <c r="F8" s="215">
        <v>0.3888888888888889</v>
      </c>
      <c r="G8" s="200" t="s">
        <v>380</v>
      </c>
      <c r="H8" s="352">
        <v>3</v>
      </c>
      <c r="I8" s="218" t="s">
        <v>364</v>
      </c>
      <c r="J8" s="352">
        <v>1</v>
      </c>
      <c r="K8" s="200" t="s">
        <v>369</v>
      </c>
      <c r="L8" s="216" t="s">
        <v>385</v>
      </c>
      <c r="M8" s="216" t="s">
        <v>379</v>
      </c>
      <c r="N8" s="210"/>
      <c r="O8" s="210"/>
    </row>
    <row r="9" spans="1:15" ht="9.9499999999999993" customHeight="1">
      <c r="A9" s="205">
        <v>7</v>
      </c>
      <c r="B9" s="217"/>
      <c r="C9" s="218"/>
      <c r="D9" s="218"/>
      <c r="E9" s="219"/>
      <c r="F9" s="215">
        <v>0.4236111111111111</v>
      </c>
      <c r="G9" s="200" t="s">
        <v>415</v>
      </c>
      <c r="H9" s="352">
        <v>1</v>
      </c>
      <c r="I9" s="218" t="s">
        <v>364</v>
      </c>
      <c r="J9" s="352">
        <v>1</v>
      </c>
      <c r="K9" s="200" t="s">
        <v>367</v>
      </c>
      <c r="L9" s="216" t="s">
        <v>414</v>
      </c>
      <c r="M9" s="216" t="s">
        <v>409</v>
      </c>
      <c r="N9" s="220"/>
      <c r="O9" s="221"/>
    </row>
    <row r="10" spans="1:15" ht="9.9499999999999993" customHeight="1">
      <c r="A10" s="205">
        <v>8</v>
      </c>
      <c r="B10" s="217"/>
      <c r="C10" s="218"/>
      <c r="D10" s="218"/>
      <c r="E10" s="214"/>
      <c r="F10" s="215">
        <v>0.45833333333333331</v>
      </c>
      <c r="G10" s="200" t="s">
        <v>369</v>
      </c>
      <c r="H10" s="352">
        <v>1</v>
      </c>
      <c r="I10" s="218" t="s">
        <v>364</v>
      </c>
      <c r="J10" s="352">
        <v>0</v>
      </c>
      <c r="K10" s="200" t="s">
        <v>82</v>
      </c>
      <c r="L10" s="216" t="s">
        <v>379</v>
      </c>
      <c r="M10" s="216" t="s">
        <v>407</v>
      </c>
      <c r="N10" s="213"/>
      <c r="O10" s="213"/>
    </row>
    <row r="11" spans="1:15" ht="9.9499999999999993" customHeight="1">
      <c r="A11" s="205">
        <v>9</v>
      </c>
      <c r="B11" s="217"/>
      <c r="C11" s="218"/>
      <c r="D11" s="222"/>
      <c r="E11" s="222"/>
      <c r="F11" s="215">
        <v>0.49305555555555558</v>
      </c>
      <c r="G11" s="200" t="s">
        <v>380</v>
      </c>
      <c r="H11" s="352">
        <v>6</v>
      </c>
      <c r="I11" s="218" t="s">
        <v>364</v>
      </c>
      <c r="J11" s="352">
        <v>0</v>
      </c>
      <c r="K11" s="200" t="s">
        <v>15</v>
      </c>
      <c r="L11" s="216" t="s">
        <v>144</v>
      </c>
      <c r="M11" s="216" t="s">
        <v>408</v>
      </c>
      <c r="N11" s="213"/>
      <c r="O11" s="213"/>
    </row>
    <row r="12" spans="1:15" ht="9.9499999999999993" customHeight="1">
      <c r="A12" s="205">
        <v>10</v>
      </c>
      <c r="B12" s="217"/>
      <c r="C12" s="218"/>
      <c r="D12" s="222"/>
      <c r="E12" s="222"/>
      <c r="F12" s="215">
        <v>0.52777777777777779</v>
      </c>
      <c r="G12" s="200" t="s">
        <v>82</v>
      </c>
      <c r="H12" s="352">
        <v>1</v>
      </c>
      <c r="I12" s="218" t="s">
        <v>360</v>
      </c>
      <c r="J12" s="352">
        <v>5</v>
      </c>
      <c r="K12" s="200" t="s">
        <v>413</v>
      </c>
      <c r="L12" s="216" t="s">
        <v>411</v>
      </c>
      <c r="M12" s="216" t="s">
        <v>143</v>
      </c>
      <c r="N12" s="213"/>
      <c r="O12" s="213"/>
    </row>
    <row r="13" spans="1:15" ht="9.9499999999999993" customHeight="1">
      <c r="A13" s="205">
        <v>11</v>
      </c>
      <c r="B13" s="223">
        <v>42859</v>
      </c>
      <c r="C13" s="218" t="s">
        <v>146</v>
      </c>
      <c r="D13" s="214" t="s">
        <v>235</v>
      </c>
      <c r="E13" s="222"/>
      <c r="F13" s="215">
        <v>0.3888888888888889</v>
      </c>
      <c r="G13" s="224" t="s">
        <v>372</v>
      </c>
      <c r="H13" s="214">
        <v>9</v>
      </c>
      <c r="I13" s="218" t="s">
        <v>360</v>
      </c>
      <c r="J13" s="214">
        <v>1</v>
      </c>
      <c r="K13" s="218" t="s">
        <v>410</v>
      </c>
      <c r="L13" s="216" t="s">
        <v>385</v>
      </c>
      <c r="M13" s="216" t="s">
        <v>143</v>
      </c>
      <c r="N13" s="213"/>
      <c r="O13" s="213"/>
    </row>
    <row r="14" spans="1:15" ht="9.9499999999999993" customHeight="1">
      <c r="A14" s="205">
        <v>12</v>
      </c>
      <c r="B14" s="217"/>
      <c r="C14" s="218"/>
      <c r="D14" s="222"/>
      <c r="E14" s="222"/>
      <c r="F14" s="215">
        <v>0.4236111111111111</v>
      </c>
      <c r="G14" s="224" t="s">
        <v>407</v>
      </c>
      <c r="H14" s="214">
        <v>2</v>
      </c>
      <c r="I14" s="218" t="s">
        <v>360</v>
      </c>
      <c r="J14" s="214">
        <v>2</v>
      </c>
      <c r="K14" s="218" t="s">
        <v>15</v>
      </c>
      <c r="L14" s="216" t="s">
        <v>408</v>
      </c>
      <c r="M14" s="216" t="s">
        <v>410</v>
      </c>
      <c r="N14" s="213"/>
      <c r="O14" s="213"/>
    </row>
    <row r="15" spans="1:15" ht="9.9499999999999993" customHeight="1">
      <c r="A15" s="205">
        <v>13</v>
      </c>
      <c r="B15" s="217"/>
      <c r="C15" s="218"/>
      <c r="D15" s="218"/>
      <c r="E15" s="219"/>
      <c r="F15" s="215">
        <v>0.45833333333333331</v>
      </c>
      <c r="G15" s="224" t="s">
        <v>411</v>
      </c>
      <c r="H15" s="214">
        <v>3</v>
      </c>
      <c r="I15" s="218" t="s">
        <v>360</v>
      </c>
      <c r="J15" s="214">
        <v>0</v>
      </c>
      <c r="K15" s="218" t="s">
        <v>410</v>
      </c>
      <c r="L15" s="216" t="s">
        <v>143</v>
      </c>
      <c r="M15" s="216" t="s">
        <v>412</v>
      </c>
      <c r="N15" s="225"/>
      <c r="O15" s="220"/>
    </row>
    <row r="16" spans="1:15" ht="9.9499999999999993" customHeight="1">
      <c r="A16" s="205">
        <v>14</v>
      </c>
      <c r="B16" s="223">
        <v>42860</v>
      </c>
      <c r="C16" s="218" t="s">
        <v>146</v>
      </c>
      <c r="D16" s="214" t="s">
        <v>233</v>
      </c>
      <c r="E16" s="214"/>
      <c r="F16" s="215">
        <v>0.3888888888888889</v>
      </c>
      <c r="G16" s="224" t="s">
        <v>407</v>
      </c>
      <c r="H16" s="214">
        <v>6</v>
      </c>
      <c r="I16" s="218" t="s">
        <v>360</v>
      </c>
      <c r="J16" s="214">
        <v>3</v>
      </c>
      <c r="K16" s="218" t="s">
        <v>410</v>
      </c>
      <c r="L16" s="216" t="s">
        <v>405</v>
      </c>
      <c r="M16" s="216" t="s">
        <v>411</v>
      </c>
      <c r="N16" s="213"/>
      <c r="O16" s="213"/>
    </row>
    <row r="17" spans="1:15" ht="9.9499999999999993" customHeight="1">
      <c r="A17" s="205">
        <v>15</v>
      </c>
      <c r="B17" s="211"/>
      <c r="C17" s="214"/>
      <c r="D17" s="219"/>
      <c r="E17" s="219"/>
      <c r="F17" s="215">
        <v>0.4236111111111111</v>
      </c>
      <c r="G17" s="224" t="s">
        <v>411</v>
      </c>
      <c r="H17" s="214">
        <v>2</v>
      </c>
      <c r="I17" s="218" t="s">
        <v>360</v>
      </c>
      <c r="J17" s="214">
        <v>0</v>
      </c>
      <c r="K17" s="218" t="s">
        <v>405</v>
      </c>
      <c r="L17" s="216" t="s">
        <v>407</v>
      </c>
      <c r="M17" s="216" t="s">
        <v>410</v>
      </c>
      <c r="N17" s="213"/>
      <c r="O17" s="213"/>
    </row>
    <row r="18" spans="1:15" ht="9.9499999999999993" customHeight="1">
      <c r="A18" s="205">
        <v>16</v>
      </c>
      <c r="B18" s="211"/>
      <c r="C18" s="214"/>
      <c r="D18" s="219"/>
      <c r="E18" s="219"/>
      <c r="F18" s="215">
        <v>0.45833333333333331</v>
      </c>
      <c r="G18" s="224" t="s">
        <v>143</v>
      </c>
      <c r="H18" s="214">
        <v>8</v>
      </c>
      <c r="I18" s="218" t="s">
        <v>364</v>
      </c>
      <c r="J18" s="214">
        <v>0</v>
      </c>
      <c r="K18" s="218" t="s">
        <v>381</v>
      </c>
      <c r="L18" s="216" t="s">
        <v>145</v>
      </c>
      <c r="M18" s="216" t="s">
        <v>409</v>
      </c>
      <c r="N18" s="213"/>
      <c r="O18" s="213"/>
    </row>
    <row r="19" spans="1:15" ht="9.9499999999999993" customHeight="1">
      <c r="A19" s="205">
        <v>17</v>
      </c>
      <c r="B19" s="217"/>
      <c r="C19" s="218"/>
      <c r="D19" s="218"/>
      <c r="E19" s="219"/>
      <c r="F19" s="215">
        <v>0.49305555555555558</v>
      </c>
      <c r="G19" s="224" t="s">
        <v>409</v>
      </c>
      <c r="H19" s="214">
        <v>6</v>
      </c>
      <c r="I19" s="218" t="s">
        <v>364</v>
      </c>
      <c r="J19" s="214">
        <v>1</v>
      </c>
      <c r="K19" s="218" t="s">
        <v>144</v>
      </c>
      <c r="L19" s="216" t="s">
        <v>143</v>
      </c>
      <c r="M19" s="216" t="s">
        <v>143</v>
      </c>
      <c r="N19" s="226"/>
      <c r="O19" s="220"/>
    </row>
    <row r="20" spans="1:15" ht="9.9499999999999993" customHeight="1">
      <c r="A20" s="205">
        <v>18</v>
      </c>
      <c r="B20" s="217"/>
      <c r="C20" s="218"/>
      <c r="D20" s="218"/>
      <c r="E20" s="214"/>
      <c r="F20" s="215">
        <v>0.4236111111111111</v>
      </c>
      <c r="G20" s="227" t="s">
        <v>408</v>
      </c>
      <c r="H20" s="216">
        <v>8</v>
      </c>
      <c r="I20" s="218" t="s">
        <v>370</v>
      </c>
      <c r="J20" s="216">
        <v>1</v>
      </c>
      <c r="K20" s="227" t="s">
        <v>407</v>
      </c>
      <c r="L20" s="216" t="s">
        <v>143</v>
      </c>
      <c r="M20" s="216" t="s">
        <v>406</v>
      </c>
      <c r="N20" s="213"/>
      <c r="O20" s="213"/>
    </row>
    <row r="21" spans="1:15" ht="9.9499999999999993" customHeight="1">
      <c r="A21" s="205">
        <v>19</v>
      </c>
      <c r="B21" s="217"/>
      <c r="C21" s="218"/>
      <c r="D21" s="222"/>
      <c r="E21" s="222"/>
      <c r="F21" s="215">
        <v>0.49305555555555558</v>
      </c>
      <c r="G21" s="224" t="s">
        <v>406</v>
      </c>
      <c r="H21" s="214">
        <v>4</v>
      </c>
      <c r="I21" s="218" t="s">
        <v>370</v>
      </c>
      <c r="J21" s="214">
        <v>3</v>
      </c>
      <c r="K21" s="218" t="s">
        <v>405</v>
      </c>
      <c r="L21" s="216" t="s">
        <v>404</v>
      </c>
      <c r="M21" s="216" t="s">
        <v>404</v>
      </c>
      <c r="N21" s="213"/>
      <c r="O21" s="213"/>
    </row>
    <row r="22" spans="1:15" ht="9.9499999999999993" customHeight="1">
      <c r="A22" s="205">
        <v>20</v>
      </c>
      <c r="B22" s="223">
        <v>42862</v>
      </c>
      <c r="C22" s="218" t="s">
        <v>64</v>
      </c>
      <c r="D22" s="214" t="s">
        <v>235</v>
      </c>
      <c r="E22" s="222"/>
      <c r="F22" s="215">
        <v>0.33333333333333331</v>
      </c>
      <c r="G22" s="224" t="s">
        <v>143</v>
      </c>
      <c r="H22" s="214">
        <v>1</v>
      </c>
      <c r="I22" s="218" t="s">
        <v>403</v>
      </c>
      <c r="J22" s="214">
        <v>1</v>
      </c>
      <c r="K22" s="218" t="s">
        <v>402</v>
      </c>
      <c r="L22" s="216" t="s">
        <v>399</v>
      </c>
      <c r="M22" s="216" t="s">
        <v>398</v>
      </c>
      <c r="N22" s="213"/>
      <c r="O22" s="213"/>
    </row>
    <row r="23" spans="1:15" ht="9.9499999999999993" customHeight="1">
      <c r="A23" s="205">
        <v>21</v>
      </c>
      <c r="B23" s="217"/>
      <c r="C23" s="218"/>
      <c r="D23" s="222"/>
      <c r="E23" s="222"/>
      <c r="F23" s="215">
        <v>0.36805555555555558</v>
      </c>
      <c r="G23" s="224" t="s">
        <v>142</v>
      </c>
      <c r="H23" s="214">
        <v>2</v>
      </c>
      <c r="I23" s="218" t="s">
        <v>360</v>
      </c>
      <c r="J23" s="214">
        <v>1</v>
      </c>
      <c r="K23" s="218" t="s">
        <v>401</v>
      </c>
      <c r="L23" s="214" t="s">
        <v>143</v>
      </c>
      <c r="M23" s="214" t="s">
        <v>144</v>
      </c>
      <c r="N23" s="213"/>
      <c r="O23" s="213"/>
    </row>
    <row r="24" spans="1:15" ht="9.9499999999999993" customHeight="1">
      <c r="A24" s="205">
        <v>22</v>
      </c>
      <c r="B24" s="217"/>
      <c r="C24" s="218"/>
      <c r="D24" s="218"/>
      <c r="E24" s="219"/>
      <c r="F24" s="215">
        <v>0.40277777777777773</v>
      </c>
      <c r="G24" s="224" t="s">
        <v>143</v>
      </c>
      <c r="H24" s="214">
        <v>1</v>
      </c>
      <c r="I24" s="218" t="s">
        <v>364</v>
      </c>
      <c r="J24" s="214">
        <v>0</v>
      </c>
      <c r="K24" s="218" t="s">
        <v>144</v>
      </c>
      <c r="L24" s="218" t="s">
        <v>142</v>
      </c>
      <c r="M24" s="214" t="s">
        <v>400</v>
      </c>
      <c r="N24" s="226"/>
      <c r="O24" s="220"/>
    </row>
    <row r="25" spans="1:15" ht="9.9499999999999993" customHeight="1">
      <c r="A25" s="205">
        <v>23</v>
      </c>
      <c r="B25" s="217"/>
      <c r="C25" s="218"/>
      <c r="D25" s="218"/>
      <c r="E25" s="219"/>
      <c r="F25" s="215">
        <v>0.4375</v>
      </c>
      <c r="G25" s="224" t="s">
        <v>142</v>
      </c>
      <c r="H25" s="214">
        <v>5</v>
      </c>
      <c r="I25" s="218" t="s">
        <v>360</v>
      </c>
      <c r="J25" s="214">
        <v>1</v>
      </c>
      <c r="K25" s="218" t="s">
        <v>398</v>
      </c>
      <c r="L25" s="214" t="s">
        <v>144</v>
      </c>
      <c r="M25" s="214" t="s">
        <v>143</v>
      </c>
      <c r="N25" s="216"/>
      <c r="O25" s="220"/>
    </row>
    <row r="26" spans="1:15" ht="9.9499999999999993" customHeight="1">
      <c r="A26" s="205">
        <v>24</v>
      </c>
      <c r="B26" s="217"/>
      <c r="C26" s="218"/>
      <c r="D26" s="218"/>
      <c r="E26" s="214"/>
      <c r="F26" s="215">
        <v>0.33333333333333331</v>
      </c>
      <c r="G26" s="224" t="s">
        <v>399</v>
      </c>
      <c r="H26" s="214">
        <v>9</v>
      </c>
      <c r="I26" s="218" t="s">
        <v>395</v>
      </c>
      <c r="J26" s="214">
        <v>1</v>
      </c>
      <c r="K26" s="218" t="s">
        <v>398</v>
      </c>
      <c r="L26" s="216" t="s">
        <v>397</v>
      </c>
      <c r="M26" s="216" t="s">
        <v>353</v>
      </c>
      <c r="N26" s="213"/>
      <c r="O26" s="213"/>
    </row>
    <row r="27" spans="1:15" ht="9.9499999999999993" customHeight="1">
      <c r="A27" s="205">
        <v>25</v>
      </c>
      <c r="B27" s="217"/>
      <c r="C27" s="218"/>
      <c r="D27" s="222"/>
      <c r="E27" s="222"/>
      <c r="F27" s="215">
        <v>0.40277777777777773</v>
      </c>
      <c r="G27" s="224" t="s">
        <v>396</v>
      </c>
      <c r="H27" s="214">
        <v>10</v>
      </c>
      <c r="I27" s="218" t="s">
        <v>395</v>
      </c>
      <c r="J27" s="214">
        <v>0</v>
      </c>
      <c r="K27" s="218" t="s">
        <v>394</v>
      </c>
      <c r="L27" s="216" t="s">
        <v>393</v>
      </c>
      <c r="M27" s="216" t="s">
        <v>392</v>
      </c>
      <c r="N27" s="213"/>
      <c r="O27" s="213"/>
    </row>
    <row r="28" spans="1:15" ht="9.9499999999999993" customHeight="1">
      <c r="A28" s="205">
        <v>26</v>
      </c>
      <c r="B28" s="223">
        <v>42875</v>
      </c>
      <c r="C28" s="218" t="s">
        <v>58</v>
      </c>
      <c r="D28" s="214" t="s">
        <v>235</v>
      </c>
      <c r="E28" s="222"/>
      <c r="F28" s="215">
        <v>0.52083333333333337</v>
      </c>
      <c r="G28" s="227" t="s">
        <v>387</v>
      </c>
      <c r="H28" s="216">
        <v>6</v>
      </c>
      <c r="I28" s="220" t="s">
        <v>357</v>
      </c>
      <c r="J28" s="216">
        <v>0</v>
      </c>
      <c r="K28" s="220" t="s">
        <v>236</v>
      </c>
      <c r="L28" s="216" t="s">
        <v>391</v>
      </c>
      <c r="M28" s="216" t="s">
        <v>390</v>
      </c>
      <c r="N28" s="213"/>
      <c r="O28" s="213"/>
    </row>
    <row r="29" spans="1:15" ht="9.9499999999999993" customHeight="1">
      <c r="A29" s="205">
        <v>27</v>
      </c>
      <c r="B29" s="217"/>
      <c r="C29" s="218"/>
      <c r="D29" s="222"/>
      <c r="E29" s="222"/>
      <c r="F29" s="215">
        <v>0.58333333333333337</v>
      </c>
      <c r="G29" s="227" t="s">
        <v>390</v>
      </c>
      <c r="H29" s="216">
        <v>5</v>
      </c>
      <c r="I29" s="220" t="s">
        <v>357</v>
      </c>
      <c r="J29" s="216">
        <v>2</v>
      </c>
      <c r="K29" s="220" t="s">
        <v>236</v>
      </c>
      <c r="L29" s="216" t="s">
        <v>387</v>
      </c>
      <c r="M29" s="216" t="s">
        <v>237</v>
      </c>
      <c r="N29" s="213"/>
      <c r="O29" s="213"/>
    </row>
    <row r="30" spans="1:15" ht="9.9499999999999993" customHeight="1">
      <c r="A30" s="205">
        <v>28</v>
      </c>
      <c r="B30" s="217"/>
      <c r="C30" s="218"/>
      <c r="D30" s="218"/>
      <c r="E30" s="219"/>
      <c r="F30" s="215">
        <v>0.58333333333333337</v>
      </c>
      <c r="G30" s="227" t="s">
        <v>389</v>
      </c>
      <c r="H30" s="216">
        <v>1</v>
      </c>
      <c r="I30" s="220" t="s">
        <v>364</v>
      </c>
      <c r="J30" s="216">
        <v>1</v>
      </c>
      <c r="K30" s="220" t="s">
        <v>388</v>
      </c>
      <c r="L30" s="216" t="s">
        <v>387</v>
      </c>
      <c r="M30" s="220" t="s">
        <v>237</v>
      </c>
      <c r="N30" s="226"/>
      <c r="O30" s="220"/>
    </row>
    <row r="31" spans="1:15" ht="9.9499999999999993" customHeight="1">
      <c r="A31" s="205">
        <v>29</v>
      </c>
      <c r="B31" s="223">
        <v>42876</v>
      </c>
      <c r="C31" s="218" t="s">
        <v>64</v>
      </c>
      <c r="D31" s="214" t="s">
        <v>234</v>
      </c>
      <c r="E31" s="214"/>
      <c r="F31" s="215">
        <v>0.39583333333333331</v>
      </c>
      <c r="G31" s="227" t="s">
        <v>384</v>
      </c>
      <c r="H31" s="216">
        <v>5</v>
      </c>
      <c r="I31" s="220" t="s">
        <v>364</v>
      </c>
      <c r="J31" s="216">
        <v>2</v>
      </c>
      <c r="K31" s="220" t="s">
        <v>386</v>
      </c>
      <c r="L31" s="216" t="s">
        <v>144</v>
      </c>
      <c r="M31" s="216" t="s">
        <v>381</v>
      </c>
      <c r="N31" s="213"/>
      <c r="O31" s="213"/>
    </row>
    <row r="32" spans="1:15" ht="9.9499999999999993" customHeight="1">
      <c r="A32" s="205">
        <v>30</v>
      </c>
      <c r="B32" s="217"/>
      <c r="C32" s="218"/>
      <c r="D32" s="222"/>
      <c r="E32" s="222"/>
      <c r="F32" s="215">
        <v>0.43055555555555558</v>
      </c>
      <c r="G32" s="227" t="s">
        <v>144</v>
      </c>
      <c r="H32" s="216">
        <v>4</v>
      </c>
      <c r="I32" s="220" t="s">
        <v>364</v>
      </c>
      <c r="J32" s="216">
        <v>3</v>
      </c>
      <c r="K32" s="220" t="s">
        <v>381</v>
      </c>
      <c r="L32" s="216" t="s">
        <v>384</v>
      </c>
      <c r="M32" s="216" t="s">
        <v>386</v>
      </c>
      <c r="N32" s="213"/>
      <c r="O32" s="213"/>
    </row>
    <row r="33" spans="1:15" ht="9.9499999999999993" customHeight="1">
      <c r="A33" s="205">
        <v>31</v>
      </c>
      <c r="B33" s="217"/>
      <c r="C33" s="218"/>
      <c r="D33" s="222"/>
      <c r="E33" s="222"/>
      <c r="F33" s="215">
        <v>0.46527777777777773</v>
      </c>
      <c r="G33" s="227" t="s">
        <v>384</v>
      </c>
      <c r="H33" s="216">
        <v>2</v>
      </c>
      <c r="I33" s="220" t="s">
        <v>364</v>
      </c>
      <c r="J33" s="216">
        <v>1</v>
      </c>
      <c r="K33" s="220" t="s">
        <v>385</v>
      </c>
      <c r="L33" s="216" t="s">
        <v>381</v>
      </c>
      <c r="M33" s="216" t="s">
        <v>144</v>
      </c>
      <c r="N33" s="225"/>
      <c r="O33" s="220"/>
    </row>
    <row r="34" spans="1:15" ht="9.9499999999999993" customHeight="1">
      <c r="A34" s="205">
        <v>32</v>
      </c>
      <c r="B34" s="217"/>
      <c r="C34" s="218"/>
      <c r="D34" s="222"/>
      <c r="E34" s="222"/>
      <c r="F34" s="215">
        <v>0.5</v>
      </c>
      <c r="G34" s="227" t="s">
        <v>381</v>
      </c>
      <c r="H34" s="216">
        <v>2</v>
      </c>
      <c r="I34" s="220" t="s">
        <v>383</v>
      </c>
      <c r="J34" s="216">
        <v>2</v>
      </c>
      <c r="K34" s="220" t="s">
        <v>379</v>
      </c>
      <c r="L34" s="216" t="s">
        <v>385</v>
      </c>
      <c r="M34" s="216" t="s">
        <v>384</v>
      </c>
      <c r="N34" s="225"/>
      <c r="O34" s="220"/>
    </row>
    <row r="35" spans="1:15" ht="9.9499999999999993" customHeight="1">
      <c r="A35" s="205">
        <v>33</v>
      </c>
      <c r="B35" s="217"/>
      <c r="C35" s="218"/>
      <c r="D35" s="222"/>
      <c r="E35" s="222"/>
      <c r="F35" s="215">
        <v>0.53472222222222221</v>
      </c>
      <c r="G35" s="218" t="s">
        <v>378</v>
      </c>
      <c r="H35" s="218">
        <v>8</v>
      </c>
      <c r="I35" s="220" t="s">
        <v>383</v>
      </c>
      <c r="J35" s="218">
        <v>1</v>
      </c>
      <c r="K35" s="218" t="s">
        <v>82</v>
      </c>
      <c r="L35" s="218" t="s">
        <v>382</v>
      </c>
      <c r="M35" s="218" t="s">
        <v>381</v>
      </c>
      <c r="N35" s="225"/>
      <c r="O35" s="220"/>
    </row>
    <row r="36" spans="1:15" ht="9.9499999999999993" customHeight="1">
      <c r="A36" s="205">
        <v>34</v>
      </c>
      <c r="B36" s="217"/>
      <c r="C36" s="218"/>
      <c r="D36" s="218"/>
      <c r="E36" s="219"/>
      <c r="F36" s="215">
        <v>0.56944444444444442</v>
      </c>
      <c r="G36" s="227" t="s">
        <v>380</v>
      </c>
      <c r="H36" s="216">
        <v>8</v>
      </c>
      <c r="I36" s="220" t="s">
        <v>364</v>
      </c>
      <c r="J36" s="216">
        <v>0</v>
      </c>
      <c r="K36" s="220" t="s">
        <v>379</v>
      </c>
      <c r="L36" s="216" t="s">
        <v>378</v>
      </c>
      <c r="M36" s="216" t="s">
        <v>144</v>
      </c>
      <c r="N36" s="228"/>
      <c r="O36" s="228"/>
    </row>
    <row r="37" spans="1:15" ht="9.9499999999999993" customHeight="1">
      <c r="A37" s="205">
        <v>35</v>
      </c>
      <c r="B37" s="217"/>
      <c r="C37" s="218"/>
      <c r="D37" s="218"/>
      <c r="E37" s="213"/>
      <c r="F37" s="215">
        <v>0.56944444444444442</v>
      </c>
      <c r="G37" s="227" t="s">
        <v>372</v>
      </c>
      <c r="H37" s="216">
        <v>5</v>
      </c>
      <c r="I37" s="220" t="s">
        <v>360</v>
      </c>
      <c r="J37" s="216">
        <v>2</v>
      </c>
      <c r="K37" s="220" t="s">
        <v>15</v>
      </c>
      <c r="L37" s="216" t="s">
        <v>348</v>
      </c>
      <c r="M37" s="216" t="s">
        <v>377</v>
      </c>
      <c r="N37" s="213"/>
      <c r="O37" s="213"/>
    </row>
    <row r="38" spans="1:15" ht="9.9499999999999993" customHeight="1">
      <c r="A38" s="205">
        <v>36</v>
      </c>
      <c r="B38" s="223">
        <v>42883</v>
      </c>
      <c r="C38" s="218" t="s">
        <v>64</v>
      </c>
      <c r="D38" s="219" t="s">
        <v>235</v>
      </c>
      <c r="E38" s="213"/>
      <c r="F38" s="215">
        <v>0.40972222222222227</v>
      </c>
      <c r="G38" s="229" t="s">
        <v>376</v>
      </c>
      <c r="H38" s="351">
        <v>5</v>
      </c>
      <c r="I38" s="220" t="s">
        <v>375</v>
      </c>
      <c r="J38" s="351">
        <v>1</v>
      </c>
      <c r="K38" s="230" t="s">
        <v>18</v>
      </c>
      <c r="L38" s="216" t="s">
        <v>374</v>
      </c>
      <c r="M38" s="216" t="s">
        <v>373</v>
      </c>
      <c r="N38" s="213"/>
      <c r="O38" s="213"/>
    </row>
    <row r="39" spans="1:15" ht="21" customHeight="1">
      <c r="A39" s="205">
        <v>37</v>
      </c>
      <c r="B39" s="223">
        <v>42889</v>
      </c>
      <c r="C39" s="218" t="s">
        <v>58</v>
      </c>
      <c r="D39" s="219" t="s">
        <v>238</v>
      </c>
      <c r="E39" s="213"/>
      <c r="F39" s="232">
        <v>0.375</v>
      </c>
      <c r="G39" s="227" t="s">
        <v>372</v>
      </c>
      <c r="H39" s="216">
        <v>2</v>
      </c>
      <c r="I39" s="220" t="s">
        <v>360</v>
      </c>
      <c r="J39" s="216">
        <v>0</v>
      </c>
      <c r="K39" s="220" t="s">
        <v>361</v>
      </c>
      <c r="L39" s="216" t="s">
        <v>371</v>
      </c>
      <c r="M39" s="216"/>
      <c r="N39" s="213"/>
      <c r="O39" s="213"/>
    </row>
    <row r="40" spans="1:15" ht="21" customHeight="1">
      <c r="A40" s="205">
        <v>38</v>
      </c>
      <c r="B40" s="217"/>
      <c r="C40" s="218"/>
      <c r="D40" s="218"/>
      <c r="E40" s="213"/>
      <c r="F40" s="232">
        <v>0.58333333333333337</v>
      </c>
      <c r="G40" s="227" t="s">
        <v>15</v>
      </c>
      <c r="H40" s="216">
        <v>2</v>
      </c>
      <c r="I40" s="220" t="s">
        <v>370</v>
      </c>
      <c r="J40" s="216">
        <v>1</v>
      </c>
      <c r="K40" s="220" t="s">
        <v>367</v>
      </c>
      <c r="L40" s="216" t="s">
        <v>369</v>
      </c>
      <c r="M40" s="216"/>
      <c r="N40" s="213"/>
      <c r="O40" s="213"/>
    </row>
    <row r="41" spans="1:15" s="335" customFormat="1" ht="21" customHeight="1">
      <c r="A41" s="329">
        <v>39</v>
      </c>
      <c r="B41" s="330">
        <v>42897</v>
      </c>
      <c r="C41" s="220" t="s">
        <v>64</v>
      </c>
      <c r="D41" s="219" t="s">
        <v>347</v>
      </c>
      <c r="E41" s="331"/>
      <c r="F41" s="332">
        <v>0.47916666666666669</v>
      </c>
      <c r="G41" s="333" t="s">
        <v>368</v>
      </c>
      <c r="H41" s="350">
        <v>5</v>
      </c>
      <c r="I41" s="220" t="s">
        <v>364</v>
      </c>
      <c r="J41" s="350">
        <v>0</v>
      </c>
      <c r="K41" s="334" t="s">
        <v>19</v>
      </c>
      <c r="L41" s="216"/>
      <c r="M41" s="216"/>
      <c r="N41" s="331"/>
      <c r="O41" s="331"/>
    </row>
    <row r="42" spans="1:15" ht="21" customHeight="1">
      <c r="A42" s="205">
        <v>40</v>
      </c>
      <c r="B42" s="223">
        <v>42904</v>
      </c>
      <c r="C42" s="218" t="s">
        <v>64</v>
      </c>
      <c r="D42" s="219" t="s">
        <v>238</v>
      </c>
      <c r="E42" s="213"/>
      <c r="F42" s="232">
        <v>0.375</v>
      </c>
      <c r="G42" s="339" t="s">
        <v>15</v>
      </c>
      <c r="H42" s="346">
        <v>0</v>
      </c>
      <c r="I42" s="216" t="s">
        <v>364</v>
      </c>
      <c r="J42" s="346">
        <v>3</v>
      </c>
      <c r="K42" s="339" t="s">
        <v>368</v>
      </c>
      <c r="L42" s="349" t="s">
        <v>367</v>
      </c>
      <c r="M42" s="348" t="s">
        <v>19</v>
      </c>
      <c r="N42" s="213"/>
      <c r="O42" s="213"/>
    </row>
    <row r="43" spans="1:15" ht="21" customHeight="1">
      <c r="A43" s="329">
        <v>41</v>
      </c>
      <c r="B43" s="217"/>
      <c r="C43" s="218"/>
      <c r="D43" s="218"/>
      <c r="E43" s="231"/>
      <c r="F43" s="347">
        <v>0.40972222222222227</v>
      </c>
      <c r="G43" s="339" t="s">
        <v>19</v>
      </c>
      <c r="H43" s="346">
        <v>0</v>
      </c>
      <c r="I43" s="216" t="s">
        <v>360</v>
      </c>
      <c r="J43" s="346">
        <v>1</v>
      </c>
      <c r="K43" s="339" t="s">
        <v>366</v>
      </c>
      <c r="L43" s="300" t="s">
        <v>365</v>
      </c>
      <c r="M43" s="301" t="s">
        <v>15</v>
      </c>
      <c r="N43" s="229"/>
      <c r="O43" s="214"/>
    </row>
    <row r="44" spans="1:15" ht="21" customHeight="1">
      <c r="A44" s="205">
        <v>42</v>
      </c>
      <c r="B44" s="217"/>
      <c r="C44" s="218"/>
      <c r="D44" s="218"/>
      <c r="E44" s="219"/>
      <c r="F44" s="232">
        <v>0.47916666666666669</v>
      </c>
      <c r="G44" s="339" t="s">
        <v>213</v>
      </c>
      <c r="H44" s="346">
        <v>8</v>
      </c>
      <c r="I44" s="216" t="s">
        <v>364</v>
      </c>
      <c r="J44" s="346">
        <v>1</v>
      </c>
      <c r="K44" s="339" t="s">
        <v>19</v>
      </c>
      <c r="L44" s="300" t="s">
        <v>363</v>
      </c>
      <c r="M44" s="302" t="s">
        <v>362</v>
      </c>
      <c r="N44" s="228"/>
      <c r="O44" s="228"/>
    </row>
    <row r="45" spans="1:15" ht="21" customHeight="1">
      <c r="A45" s="329">
        <v>43</v>
      </c>
      <c r="B45" s="222"/>
      <c r="C45" s="218"/>
      <c r="D45" s="222"/>
      <c r="E45" s="222"/>
      <c r="F45" s="232">
        <v>0.51388888888888895</v>
      </c>
      <c r="G45" s="227" t="s">
        <v>361</v>
      </c>
      <c r="H45" s="216">
        <v>3</v>
      </c>
      <c r="I45" s="220" t="s">
        <v>360</v>
      </c>
      <c r="J45" s="216">
        <v>1</v>
      </c>
      <c r="K45" s="220" t="s">
        <v>359</v>
      </c>
      <c r="L45" s="216" t="s">
        <v>358</v>
      </c>
      <c r="M45" s="216" t="s">
        <v>39</v>
      </c>
      <c r="N45" s="229"/>
      <c r="O45" s="214"/>
    </row>
    <row r="46" spans="1:15" ht="21" customHeight="1">
      <c r="A46" s="205">
        <v>44</v>
      </c>
      <c r="B46" s="303"/>
      <c r="C46" s="304"/>
      <c r="D46" s="305"/>
      <c r="E46" s="219"/>
      <c r="F46" s="232">
        <v>0.54861111111111105</v>
      </c>
      <c r="G46" s="227" t="s">
        <v>15</v>
      </c>
      <c r="H46" s="216">
        <v>5</v>
      </c>
      <c r="I46" s="216" t="s">
        <v>357</v>
      </c>
      <c r="J46" s="216">
        <v>3</v>
      </c>
      <c r="K46" s="216" t="s">
        <v>236</v>
      </c>
      <c r="L46" s="300" t="s">
        <v>295</v>
      </c>
      <c r="M46" s="302" t="s">
        <v>356</v>
      </c>
      <c r="N46" s="225"/>
      <c r="O46" s="220"/>
    </row>
    <row r="47" spans="1:15" ht="21" customHeight="1">
      <c r="A47" s="329">
        <v>45</v>
      </c>
      <c r="B47" s="222"/>
      <c r="C47" s="218"/>
      <c r="D47" s="222"/>
      <c r="E47" s="222"/>
      <c r="F47" s="232">
        <v>0.61805555555555558</v>
      </c>
      <c r="G47" s="339" t="s">
        <v>355</v>
      </c>
      <c r="H47" s="346">
        <v>2</v>
      </c>
      <c r="I47" s="216" t="s">
        <v>354</v>
      </c>
      <c r="J47" s="346">
        <v>1</v>
      </c>
      <c r="K47" s="339" t="s">
        <v>353</v>
      </c>
      <c r="L47" s="300" t="s">
        <v>25</v>
      </c>
      <c r="M47" s="302" t="s">
        <v>295</v>
      </c>
      <c r="N47" s="229"/>
      <c r="O47" s="218"/>
    </row>
    <row r="48" spans="1:15">
      <c r="H48" s="345"/>
      <c r="I48" s="345"/>
      <c r="J48" s="345"/>
    </row>
  </sheetData>
  <mergeCells count="2">
    <mergeCell ref="D1:I1"/>
    <mergeCell ref="J1:M1"/>
  </mergeCells>
  <phoneticPr fontId="1"/>
  <pageMargins left="0.7" right="0.7" top="0.75" bottom="0.75" header="0.3" footer="0.3"/>
  <pageSetup paperSize="9" scale="8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topLeftCell="A31" zoomScale="70" zoomScaleNormal="70" zoomScaleSheetLayoutView="50" workbookViewId="0">
      <selection activeCell="AA32" sqref="AA32:AC32"/>
    </sheetView>
  </sheetViews>
  <sheetFormatPr defaultColWidth="9" defaultRowHeight="13.5"/>
  <cols>
    <col min="1" max="1" width="3.5" style="276" customWidth="1"/>
    <col min="2" max="2" width="13.75" style="276" customWidth="1"/>
    <col min="3" max="32" width="4" style="1" customWidth="1"/>
    <col min="33" max="41" width="8.625" style="1" customWidth="1"/>
    <col min="42" max="43" width="5.625" style="1" customWidth="1"/>
    <col min="44" max="44" width="4.5" style="1" customWidth="1"/>
    <col min="45" max="46" width="9" style="1"/>
    <col min="47" max="47" width="9" style="1" customWidth="1"/>
    <col min="48" max="48" width="9" style="1" hidden="1" customWidth="1"/>
    <col min="49" max="16384" width="9" style="1"/>
  </cols>
  <sheetData>
    <row r="1" spans="1:48" ht="30" customHeight="1">
      <c r="A1" s="4"/>
      <c r="B1" s="275"/>
      <c r="C1" s="17"/>
      <c r="D1" s="414">
        <v>2017</v>
      </c>
      <c r="E1" s="414"/>
      <c r="F1" s="414"/>
      <c r="G1" s="360" t="s">
        <v>83</v>
      </c>
      <c r="H1" s="360"/>
      <c r="I1" s="360"/>
      <c r="J1" s="360"/>
      <c r="K1" s="360"/>
      <c r="L1" s="360"/>
      <c r="M1" s="360"/>
      <c r="N1" s="360"/>
      <c r="O1" s="360"/>
      <c r="P1" s="360"/>
      <c r="Q1" s="360"/>
      <c r="R1" s="360"/>
      <c r="S1" s="360"/>
      <c r="T1" s="359">
        <v>13</v>
      </c>
      <c r="U1" s="359"/>
      <c r="V1" s="415" t="s">
        <v>84</v>
      </c>
      <c r="W1" s="415"/>
      <c r="X1" s="415"/>
      <c r="Y1" s="415"/>
      <c r="Z1" s="415"/>
      <c r="AA1" s="359" t="s">
        <v>13</v>
      </c>
      <c r="AB1" s="359"/>
      <c r="AC1" s="4" t="s">
        <v>21</v>
      </c>
      <c r="AD1" s="415" t="s">
        <v>12</v>
      </c>
      <c r="AE1" s="415"/>
      <c r="AF1" s="415"/>
      <c r="AG1" s="415"/>
      <c r="AH1" s="4"/>
      <c r="AI1" s="4"/>
      <c r="AK1" s="413">
        <f ca="1">TODAY()</f>
        <v>42907</v>
      </c>
      <c r="AL1" s="413"/>
      <c r="AM1" s="413"/>
      <c r="AN1" s="3" t="s">
        <v>0</v>
      </c>
      <c r="AO1" s="4"/>
      <c r="AP1" s="5"/>
      <c r="AQ1" s="5"/>
      <c r="AS1" s="6"/>
      <c r="AT1" s="6"/>
      <c r="AU1" s="6"/>
    </row>
    <row r="2" spans="1:48" ht="24" customHeight="1">
      <c r="A2" s="7"/>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S2" s="6"/>
      <c r="AT2" s="6"/>
      <c r="AU2" s="6"/>
    </row>
    <row r="3" spans="1:48" ht="30" customHeight="1">
      <c r="A3" s="18" t="str">
        <f>AC1</f>
        <v>Ｂ</v>
      </c>
      <c r="B3" s="19" t="s">
        <v>286</v>
      </c>
      <c r="C3" s="412" t="str">
        <f>B4</f>
        <v>ロケッツ</v>
      </c>
      <c r="D3" s="412"/>
      <c r="E3" s="412"/>
      <c r="F3" s="412" t="str">
        <f>B8</f>
        <v>滝山JFC</v>
      </c>
      <c r="G3" s="412"/>
      <c r="H3" s="412"/>
      <c r="I3" s="412" t="str">
        <f>B12</f>
        <v>小金井４SC</v>
      </c>
      <c r="J3" s="412"/>
      <c r="K3" s="412"/>
      <c r="L3" s="412" t="str">
        <f>B16</f>
        <v>Plaisir</v>
      </c>
      <c r="M3" s="412"/>
      <c r="N3" s="412"/>
      <c r="O3" s="412" t="str">
        <f>B20</f>
        <v>東久キッカーズ</v>
      </c>
      <c r="P3" s="412"/>
      <c r="Q3" s="412"/>
      <c r="R3" s="412" t="str">
        <f>B24</f>
        <v>Nadeshiko</v>
      </c>
      <c r="S3" s="412"/>
      <c r="T3" s="412"/>
      <c r="U3" s="412" t="str">
        <f>B28</f>
        <v>ドンキーコング</v>
      </c>
      <c r="V3" s="412"/>
      <c r="W3" s="412"/>
      <c r="X3" s="412" t="str">
        <f>B32</f>
        <v>向台SC</v>
      </c>
      <c r="Y3" s="412"/>
      <c r="Z3" s="412"/>
      <c r="AA3" s="412" t="str">
        <f>B36</f>
        <v>FC保谷</v>
      </c>
      <c r="AB3" s="412"/>
      <c r="AC3" s="412"/>
      <c r="AD3" s="412" t="str">
        <f>B40</f>
        <v>東小イレブン</v>
      </c>
      <c r="AE3" s="412"/>
      <c r="AF3" s="412"/>
      <c r="AG3" s="277" t="s">
        <v>1</v>
      </c>
      <c r="AH3" s="277" t="s">
        <v>2</v>
      </c>
      <c r="AI3" s="277" t="s">
        <v>3</v>
      </c>
      <c r="AJ3" s="277" t="s">
        <v>4</v>
      </c>
      <c r="AK3" s="277" t="s">
        <v>5</v>
      </c>
      <c r="AL3" s="277" t="s">
        <v>6</v>
      </c>
      <c r="AM3" s="277" t="s">
        <v>7</v>
      </c>
      <c r="AN3" s="277" t="s">
        <v>8</v>
      </c>
      <c r="AO3" s="277" t="s">
        <v>9</v>
      </c>
      <c r="AP3" s="9"/>
      <c r="AQ3" s="10"/>
      <c r="AS3" s="6"/>
      <c r="AT3" s="6"/>
      <c r="AU3" s="6"/>
    </row>
    <row r="4" spans="1:48" ht="20.100000000000001" customHeight="1">
      <c r="A4" s="365">
        <v>1</v>
      </c>
      <c r="B4" s="368" t="s">
        <v>287</v>
      </c>
      <c r="C4" s="374"/>
      <c r="D4" s="375"/>
      <c r="E4" s="376"/>
      <c r="F4" s="409">
        <v>42848</v>
      </c>
      <c r="G4" s="410"/>
      <c r="H4" s="411"/>
      <c r="I4" s="409">
        <v>42840</v>
      </c>
      <c r="J4" s="410"/>
      <c r="K4" s="411"/>
      <c r="L4" s="409">
        <v>42848</v>
      </c>
      <c r="M4" s="410"/>
      <c r="N4" s="411"/>
      <c r="O4" s="409" t="s">
        <v>147</v>
      </c>
      <c r="P4" s="410"/>
      <c r="Q4" s="411"/>
      <c r="R4" s="409" t="s">
        <v>135</v>
      </c>
      <c r="S4" s="410"/>
      <c r="T4" s="411"/>
      <c r="U4" s="409">
        <v>42834</v>
      </c>
      <c r="V4" s="410"/>
      <c r="W4" s="411"/>
      <c r="X4" s="409" t="s">
        <v>162</v>
      </c>
      <c r="Y4" s="410"/>
      <c r="Z4" s="411"/>
      <c r="AA4" s="409">
        <v>42834</v>
      </c>
      <c r="AB4" s="410"/>
      <c r="AC4" s="411"/>
      <c r="AD4" s="409">
        <v>42840</v>
      </c>
      <c r="AE4" s="410"/>
      <c r="AF4" s="411"/>
      <c r="AG4" s="387">
        <f>IF(AND($D7="",$G7="",$J7="",$M7="",$P7="",$S7="",$V7="",$Y7="",$AB7="",$AE7=""),"",SUM((COUNTIF($C7:$AF7,"○")),(COUNTIF($C7:$AF7,"●")),(COUNTIF($C7:$AF7,"△"))))</f>
        <v>9</v>
      </c>
      <c r="AH4" s="387">
        <f>IF(AND($D7="",$G7="",$J7="",$M7="",$P7="",$S7="",$V7="",$Y7="",$AB7="",$AE7=""),"",SUM($AP7:$AR7))</f>
        <v>24</v>
      </c>
      <c r="AI4" s="387">
        <f>IF(AND($D7="",$G7="",$J7="",$J7="",$M7="",$P7="",$S7="",$V7="",$Y7="",$AB7="",$AE7=""),"",COUNTIF(C7:AF7,"○"))</f>
        <v>8</v>
      </c>
      <c r="AJ4" s="387">
        <f>IF(AND($D7="",$G7="",$J7="",$J7="",$M7="",$P7="",$S7="",$V7="",$Y7="",$AB7="",$AE7=""),"",COUNTIF(C7:AF7,"●"))</f>
        <v>1</v>
      </c>
      <c r="AK4" s="387">
        <f>IF(AND($D7="",$G7="",$J7="",$J7="",$M7="",$P7="",$S7="",$V7="",$Y7="",$AB7="",$AE7=""),"",COUNTIF(C7:AF7,"△"))</f>
        <v>0</v>
      </c>
      <c r="AL4" s="387">
        <f>IF(AND($C7="",$F7="",$I7="",$L7="",$O7="",$R7="",$U7="",$X7="",$AA7="",$AD7=""),"",SUM($C7,$F7,$I7,$L7,$O7,$R7,$U7,$X7,$AA7,$AD7))</f>
        <v>62</v>
      </c>
      <c r="AM4" s="387">
        <f>IF(AND($E7="",$H7="",$K7="",$N7="",$Q7="",$T7="",$W7="",$Z7="",$AC7="",$AF7=""),"",SUM($E7,$H7,$K7,$N7,$Q7,$T7,$W7,$Z7,$AC7,$AF7))</f>
        <v>4</v>
      </c>
      <c r="AN4" s="387">
        <f>IF(AND($AL4="",$AM4=""),"",($AL4-$AM4))</f>
        <v>58</v>
      </c>
      <c r="AO4" s="390">
        <f>IF(AND($AG4=""),"",RANK(AV4,AV$4:AV$43))</f>
        <v>1</v>
      </c>
      <c r="AP4" s="10"/>
      <c r="AQ4" s="10"/>
      <c r="AS4" s="6"/>
      <c r="AT4" s="6"/>
      <c r="AU4" s="6"/>
      <c r="AV4" s="383">
        <f>IFERROR(AH4*1000000+AN4*100+AL4,"")</f>
        <v>24005862</v>
      </c>
    </row>
    <row r="5" spans="1:48" ht="20.100000000000001" customHeight="1">
      <c r="A5" s="366"/>
      <c r="B5" s="369"/>
      <c r="C5" s="374"/>
      <c r="D5" s="375"/>
      <c r="E5" s="376"/>
      <c r="F5" s="403">
        <v>0.4513888888888889</v>
      </c>
      <c r="G5" s="404"/>
      <c r="H5" s="405"/>
      <c r="I5" s="403">
        <v>0.41666666666666669</v>
      </c>
      <c r="J5" s="404"/>
      <c r="K5" s="405"/>
      <c r="L5" s="403">
        <v>0.40972222222222227</v>
      </c>
      <c r="M5" s="404"/>
      <c r="N5" s="405"/>
      <c r="O5" s="403">
        <v>0.625</v>
      </c>
      <c r="P5" s="404"/>
      <c r="Q5" s="405"/>
      <c r="R5" s="403">
        <v>0.4861111111111111</v>
      </c>
      <c r="S5" s="404"/>
      <c r="T5" s="405"/>
      <c r="U5" s="403">
        <v>0.57638888888888895</v>
      </c>
      <c r="V5" s="404"/>
      <c r="W5" s="405"/>
      <c r="X5" s="403">
        <v>0.57638888888888895</v>
      </c>
      <c r="Y5" s="404"/>
      <c r="Z5" s="405"/>
      <c r="AA5" s="403">
        <v>0.65277777777777779</v>
      </c>
      <c r="AB5" s="404"/>
      <c r="AC5" s="405"/>
      <c r="AD5" s="403">
        <v>0.55555555555555558</v>
      </c>
      <c r="AE5" s="404"/>
      <c r="AF5" s="405"/>
      <c r="AG5" s="388"/>
      <c r="AH5" s="388"/>
      <c r="AI5" s="388"/>
      <c r="AJ5" s="388"/>
      <c r="AK5" s="388"/>
      <c r="AL5" s="388"/>
      <c r="AM5" s="388"/>
      <c r="AN5" s="388"/>
      <c r="AO5" s="391"/>
      <c r="AP5" s="10"/>
      <c r="AQ5" s="10"/>
      <c r="AS5" s="6"/>
      <c r="AT5" s="6"/>
      <c r="AU5" s="6"/>
      <c r="AV5" s="383"/>
    </row>
    <row r="6" spans="1:48" ht="20.100000000000001" customHeight="1">
      <c r="A6" s="366"/>
      <c r="B6" s="369"/>
      <c r="C6" s="374"/>
      <c r="D6" s="375"/>
      <c r="E6" s="376"/>
      <c r="F6" s="400" t="s">
        <v>41</v>
      </c>
      <c r="G6" s="401"/>
      <c r="H6" s="402"/>
      <c r="I6" s="400" t="s">
        <v>44</v>
      </c>
      <c r="J6" s="401"/>
      <c r="K6" s="402"/>
      <c r="L6" s="400" t="s">
        <v>41</v>
      </c>
      <c r="M6" s="401"/>
      <c r="N6" s="402"/>
      <c r="O6" s="400" t="s">
        <v>185</v>
      </c>
      <c r="P6" s="401"/>
      <c r="Q6" s="402"/>
      <c r="R6" s="400" t="s">
        <v>136</v>
      </c>
      <c r="S6" s="401"/>
      <c r="T6" s="402"/>
      <c r="U6" s="400" t="s">
        <v>43</v>
      </c>
      <c r="V6" s="401"/>
      <c r="W6" s="402"/>
      <c r="X6" s="400" t="s">
        <v>288</v>
      </c>
      <c r="Y6" s="401"/>
      <c r="Z6" s="402"/>
      <c r="AA6" s="400" t="s">
        <v>43</v>
      </c>
      <c r="AB6" s="401"/>
      <c r="AC6" s="402"/>
      <c r="AD6" s="400" t="s">
        <v>44</v>
      </c>
      <c r="AE6" s="401"/>
      <c r="AF6" s="402"/>
      <c r="AG6" s="388"/>
      <c r="AH6" s="388"/>
      <c r="AI6" s="388"/>
      <c r="AJ6" s="388"/>
      <c r="AK6" s="388"/>
      <c r="AL6" s="388"/>
      <c r="AM6" s="388"/>
      <c r="AN6" s="388"/>
      <c r="AO6" s="391"/>
      <c r="AP6" s="10"/>
      <c r="AQ6" s="10"/>
      <c r="AS6" s="6"/>
      <c r="AT6" s="6"/>
      <c r="AU6" s="6"/>
      <c r="AV6" s="383"/>
    </row>
    <row r="7" spans="1:48" ht="24" customHeight="1">
      <c r="A7" s="367"/>
      <c r="B7" s="370"/>
      <c r="C7" s="377"/>
      <c r="D7" s="378"/>
      <c r="E7" s="379"/>
      <c r="F7" s="11">
        <v>0</v>
      </c>
      <c r="G7" s="15" t="str">
        <f>IF(AND($F7="",$H7=""),"",IF($F7&gt;$H7,"○",IF($F7=$H7,"△",IF($F7&lt;$H7,"●"))))</f>
        <v>●</v>
      </c>
      <c r="H7" s="16">
        <v>2</v>
      </c>
      <c r="I7" s="11">
        <v>4</v>
      </c>
      <c r="J7" s="15" t="str">
        <f>IF(AND($I7="",$K7=""),"",IF($I7&gt;$K7,"○",IF($I7=$K7,"△",IF($I7&lt;$K7,"●"))))</f>
        <v>○</v>
      </c>
      <c r="K7" s="16">
        <v>0</v>
      </c>
      <c r="L7" s="11">
        <v>3</v>
      </c>
      <c r="M7" s="15" t="str">
        <f>IF(AND($L7="",$N7=""),"",IF($L7&gt;$N7,"○",IF($L7=$N7,"△",IF($L7&lt;$N7,"●"))))</f>
        <v>○</v>
      </c>
      <c r="N7" s="16">
        <v>1</v>
      </c>
      <c r="O7" s="11">
        <v>5</v>
      </c>
      <c r="P7" s="15" t="str">
        <f>IF(AND($O7="",$Q7=""),"",IF($O7&gt;$Q7,"○",IF($O7=$Q7,"△",IF($O7&lt;$Q7,"●"))))</f>
        <v>○</v>
      </c>
      <c r="Q7" s="16">
        <v>1</v>
      </c>
      <c r="R7" s="11">
        <v>5</v>
      </c>
      <c r="S7" s="15" t="str">
        <f>IF(AND($R7="",$T7=""),"",IF($R7&gt;$T7,"○",IF($R7=$T7,"△",IF($R7&lt;$T7,"●"))))</f>
        <v>○</v>
      </c>
      <c r="T7" s="16">
        <v>0</v>
      </c>
      <c r="U7" s="11">
        <v>5</v>
      </c>
      <c r="V7" s="15" t="str">
        <f>IF(AND($U7="",$W7=""),"",IF($U7&gt;$W7,"○",IF($U7=$W7,"△",IF($U7&lt;$W7,"●"))))</f>
        <v>○</v>
      </c>
      <c r="W7" s="16">
        <v>0</v>
      </c>
      <c r="X7" s="11">
        <v>11</v>
      </c>
      <c r="Y7" s="15" t="str">
        <f>IF(AND($X7="",$Z7=""),"",IF($X7&gt;$Z7,"○",IF($X7=$Z7,"△",IF($X7&lt;$Z7,"●"))))</f>
        <v>○</v>
      </c>
      <c r="Z7" s="16">
        <v>0</v>
      </c>
      <c r="AA7" s="11">
        <v>21</v>
      </c>
      <c r="AB7" s="15" t="str">
        <f>IF(AND($AA7="",$AC7=""),"",IF($AA7&gt;$AC7,"○",IF($AA7=$AC7,"△",IF($AA7&lt;$AC7,"●"))))</f>
        <v>○</v>
      </c>
      <c r="AC7" s="16">
        <v>0</v>
      </c>
      <c r="AD7" s="11">
        <v>8</v>
      </c>
      <c r="AE7" s="15" t="str">
        <f>IF(AND($AD7="",$AF7=""),"",IF($AD7&gt;$AF7,"○",IF($AD7=$AF7,"△",IF($AD7&lt;$AF7,"●"))))</f>
        <v>○</v>
      </c>
      <c r="AF7" s="16">
        <v>0</v>
      </c>
      <c r="AG7" s="389"/>
      <c r="AH7" s="389"/>
      <c r="AI7" s="389"/>
      <c r="AJ7" s="389"/>
      <c r="AK7" s="389"/>
      <c r="AL7" s="389"/>
      <c r="AM7" s="389"/>
      <c r="AN7" s="389"/>
      <c r="AO7" s="392"/>
      <c r="AP7" s="12">
        <f>COUNTIF(C7:AF7,"○")*3</f>
        <v>24</v>
      </c>
      <c r="AQ7" s="12">
        <f>COUNTIF(C7:AF7,"△")*1</f>
        <v>0</v>
      </c>
      <c r="AR7" s="12">
        <f>COUNTIF(C7:AF7,"●")*0</f>
        <v>0</v>
      </c>
      <c r="AS7" s="13" t="str">
        <f>B4</f>
        <v>ロケッツ</v>
      </c>
      <c r="AT7" s="13" t="str">
        <f>IF(AND(AO4:AO43=""),"",VLOOKUP(1,AO4:AS43,5,0))</f>
        <v/>
      </c>
      <c r="AU7" s="6"/>
      <c r="AV7" s="383"/>
    </row>
    <row r="8" spans="1:48" ht="20.100000000000001" customHeight="1">
      <c r="A8" s="365">
        <v>2</v>
      </c>
      <c r="B8" s="368" t="s">
        <v>42</v>
      </c>
      <c r="C8" s="397">
        <f>IF(AND(F$4=""),"",F$4)</f>
        <v>42848</v>
      </c>
      <c r="D8" s="398"/>
      <c r="E8" s="399"/>
      <c r="F8" s="371"/>
      <c r="G8" s="372"/>
      <c r="H8" s="373"/>
      <c r="I8" s="397">
        <v>42876</v>
      </c>
      <c r="J8" s="398"/>
      <c r="K8" s="399"/>
      <c r="L8" s="397">
        <v>42890</v>
      </c>
      <c r="M8" s="398"/>
      <c r="N8" s="399"/>
      <c r="O8" s="397">
        <v>42848</v>
      </c>
      <c r="P8" s="398"/>
      <c r="Q8" s="399"/>
      <c r="R8" s="397">
        <v>42876</v>
      </c>
      <c r="S8" s="398"/>
      <c r="T8" s="399"/>
      <c r="U8" s="397">
        <v>42834</v>
      </c>
      <c r="V8" s="398"/>
      <c r="W8" s="399"/>
      <c r="X8" s="397">
        <v>42862</v>
      </c>
      <c r="Y8" s="398"/>
      <c r="Z8" s="399"/>
      <c r="AA8" s="397">
        <v>42834</v>
      </c>
      <c r="AB8" s="398"/>
      <c r="AC8" s="399"/>
      <c r="AD8" s="397">
        <v>42862</v>
      </c>
      <c r="AE8" s="398"/>
      <c r="AF8" s="399"/>
      <c r="AG8" s="387">
        <f t="shared" ref="AG8" si="0">IF(AND($D11="",$G11="",$J11="",$M11="",$P11="",$S11="",$V11="",$Y11="",$AB11="",$AE11=""),"",SUM((COUNTIF($C11:$AF11,"○")),(COUNTIF($C11:$AF11,"●")),(COUNTIF($C11:$AF11,"△"))))</f>
        <v>9</v>
      </c>
      <c r="AH8" s="387">
        <f t="shared" ref="AH8" si="1">IF(AND($D11="",$G11="",$J11="",$M11="",$P11="",$S11="",$V11="",$Y11="",$AB11="",$AE11=""),"",SUM($AP11:$AR11))</f>
        <v>24</v>
      </c>
      <c r="AI8" s="387">
        <f t="shared" ref="AI8" si="2">IF(AND($D11="",$G11="",$J11="",$J11="",$M11="",$P11="",$S11="",$V11="",$Y11="",$AB11="",$AE11=""),"",COUNTIF(C11:AF11,"○"))</f>
        <v>8</v>
      </c>
      <c r="AJ8" s="387">
        <f t="shared" ref="AJ8" si="3">IF(AND($D11="",$G11="",$J11="",$J11="",$M11="",$P11="",$S11="",$V11="",$Y11="",$AB11="",$AE11=""),"",COUNTIF(C11:AF11,"●"))</f>
        <v>1</v>
      </c>
      <c r="AK8" s="387">
        <f t="shared" ref="AK8" si="4">IF(AND($D11="",$G11="",$J11="",$J11="",$M11="",$P11="",$S11="",$V11="",$Y11="",$AB11="",$AE11=""),"",COUNTIF(C11:AF11,"△"))</f>
        <v>0</v>
      </c>
      <c r="AL8" s="387">
        <f t="shared" ref="AL8" si="5">IF(AND($C11="",$F11="",$I11="",$L11="",$O11="",$R11="",$U11="",$X11="",$AA11="",$AD11=""),"",SUM($C11,$F11,$I11,$L11,$O11,$R11,$U11,$X11,$AA11,$AD11))</f>
        <v>59</v>
      </c>
      <c r="AM8" s="387">
        <f t="shared" ref="AM8" si="6">IF(AND($E11="",$H11="",$K11="",$N11="",$Q11="",$T11="",$W11="",$Z11="",$AC11="",$AF11=""),"",SUM($E11,$H11,$K11,$N11,$Q11,$T11,$W11,$Z11,$AC11,$AF11))</f>
        <v>1</v>
      </c>
      <c r="AN8" s="387">
        <f t="shared" ref="AN8" si="7">IF(AND($AL8="",$AM8=""),"",($AL8-$AM8))</f>
        <v>58</v>
      </c>
      <c r="AO8" s="390">
        <f>IF(AND($AG8=""),"",RANK(AV8,AV$4:AV$43))</f>
        <v>2</v>
      </c>
      <c r="AP8" s="10"/>
      <c r="AQ8" s="10"/>
      <c r="AS8" s="6"/>
      <c r="AT8" s="6"/>
      <c r="AU8" s="6"/>
      <c r="AV8" s="383">
        <f t="shared" ref="AV8" si="8">IFERROR(AH8*1000000+AN8*100+AL8,"")</f>
        <v>24005859</v>
      </c>
    </row>
    <row r="9" spans="1:48" ht="20.100000000000001" customHeight="1">
      <c r="A9" s="366"/>
      <c r="B9" s="369"/>
      <c r="C9" s="403">
        <f>IF(AND(F$5=""),"",F$5)</f>
        <v>0.4513888888888889</v>
      </c>
      <c r="D9" s="404"/>
      <c r="E9" s="405"/>
      <c r="F9" s="374"/>
      <c r="G9" s="375"/>
      <c r="H9" s="376"/>
      <c r="I9" s="403">
        <v>0.5625</v>
      </c>
      <c r="J9" s="404"/>
      <c r="K9" s="405"/>
      <c r="L9" s="403">
        <v>0.54166666666666663</v>
      </c>
      <c r="M9" s="404"/>
      <c r="N9" s="405"/>
      <c r="O9" s="403">
        <v>0.375</v>
      </c>
      <c r="P9" s="404"/>
      <c r="Q9" s="405"/>
      <c r="R9" s="403">
        <v>0.45833333333333331</v>
      </c>
      <c r="S9" s="404"/>
      <c r="T9" s="405"/>
      <c r="U9" s="403">
        <v>0.61805555555555558</v>
      </c>
      <c r="V9" s="404"/>
      <c r="W9" s="405"/>
      <c r="X9" s="403">
        <v>0.54166666666666663</v>
      </c>
      <c r="Y9" s="404"/>
      <c r="Z9" s="405"/>
      <c r="AA9" s="403">
        <v>0.54166666666666663</v>
      </c>
      <c r="AB9" s="404"/>
      <c r="AC9" s="405"/>
      <c r="AD9" s="403">
        <v>0.625</v>
      </c>
      <c r="AE9" s="404"/>
      <c r="AF9" s="405"/>
      <c r="AG9" s="388"/>
      <c r="AH9" s="388"/>
      <c r="AI9" s="388"/>
      <c r="AJ9" s="388"/>
      <c r="AK9" s="388"/>
      <c r="AL9" s="388"/>
      <c r="AM9" s="388"/>
      <c r="AN9" s="388"/>
      <c r="AO9" s="391"/>
      <c r="AP9" s="10"/>
      <c r="AQ9" s="10"/>
      <c r="AS9" s="6"/>
      <c r="AT9" s="6"/>
      <c r="AU9" s="6"/>
      <c r="AV9" s="383"/>
    </row>
    <row r="10" spans="1:48" ht="20.100000000000001" customHeight="1">
      <c r="A10" s="366"/>
      <c r="B10" s="369"/>
      <c r="C10" s="400" t="str">
        <f>IF(AND(F$6=""),"",F$6)</f>
        <v>東久７小</v>
      </c>
      <c r="D10" s="401"/>
      <c r="E10" s="402"/>
      <c r="F10" s="374"/>
      <c r="G10" s="375"/>
      <c r="H10" s="376"/>
      <c r="I10" s="400" t="s">
        <v>289</v>
      </c>
      <c r="J10" s="401"/>
      <c r="K10" s="402"/>
      <c r="L10" s="400" t="s">
        <v>41</v>
      </c>
      <c r="M10" s="401"/>
      <c r="N10" s="402"/>
      <c r="O10" s="400" t="s">
        <v>41</v>
      </c>
      <c r="P10" s="401"/>
      <c r="Q10" s="402"/>
      <c r="R10" s="400" t="s">
        <v>137</v>
      </c>
      <c r="S10" s="401"/>
      <c r="T10" s="402"/>
      <c r="U10" s="400" t="s">
        <v>43</v>
      </c>
      <c r="V10" s="401"/>
      <c r="W10" s="402"/>
      <c r="X10" s="400" t="s">
        <v>41</v>
      </c>
      <c r="Y10" s="401"/>
      <c r="Z10" s="402"/>
      <c r="AA10" s="400" t="s">
        <v>43</v>
      </c>
      <c r="AB10" s="401"/>
      <c r="AC10" s="402"/>
      <c r="AD10" s="400" t="s">
        <v>41</v>
      </c>
      <c r="AE10" s="401"/>
      <c r="AF10" s="402"/>
      <c r="AG10" s="388"/>
      <c r="AH10" s="388"/>
      <c r="AI10" s="388"/>
      <c r="AJ10" s="388"/>
      <c r="AK10" s="388"/>
      <c r="AL10" s="388"/>
      <c r="AM10" s="388"/>
      <c r="AN10" s="388"/>
      <c r="AO10" s="391"/>
      <c r="AP10" s="10"/>
      <c r="AQ10" s="10"/>
      <c r="AS10" s="6"/>
      <c r="AT10" s="6"/>
      <c r="AU10" s="6"/>
      <c r="AV10" s="383"/>
    </row>
    <row r="11" spans="1:48" ht="24" customHeight="1">
      <c r="A11" s="367"/>
      <c r="B11" s="370"/>
      <c r="C11" s="11">
        <f>IF(AND(H$7=""),"",H$7)</f>
        <v>2</v>
      </c>
      <c r="D11" s="15" t="str">
        <f>IF(AND($C11="",$E11=""),"",IF($C11&gt;$E11,"○",IF($C11=$E11,"△",IF($C11&lt;$E11,"●"))))</f>
        <v>○</v>
      </c>
      <c r="E11" s="16">
        <f>IF(AND(F$7=""),"",F$7)</f>
        <v>0</v>
      </c>
      <c r="F11" s="377"/>
      <c r="G11" s="378"/>
      <c r="H11" s="379"/>
      <c r="I11" s="11">
        <v>0</v>
      </c>
      <c r="J11" s="15" t="str">
        <f>IF(AND($I11="",$K11=""),"",IF($I11&gt;$K11,"○",IF($I11=$K11,"△",IF($I11&lt;$K11,"●"))))</f>
        <v>●</v>
      </c>
      <c r="K11" s="16">
        <v>1</v>
      </c>
      <c r="L11" s="11">
        <v>5</v>
      </c>
      <c r="M11" s="15" t="str">
        <f>IF(AND($L11="",$N11=""),"",IF($L11&gt;$N11,"○",IF($L11=$N11,"△",IF($L11&lt;$N11,"●"))))</f>
        <v>○</v>
      </c>
      <c r="N11" s="16">
        <v>0</v>
      </c>
      <c r="O11" s="11">
        <v>5</v>
      </c>
      <c r="P11" s="15" t="str">
        <f>IF(AND($O11="",$Q11=""),"",IF($O11&gt;$Q11,"○",IF($O11=$Q11,"△",IF($O11&lt;$Q11,"●"))))</f>
        <v>○</v>
      </c>
      <c r="Q11" s="16">
        <v>0</v>
      </c>
      <c r="R11" s="11">
        <v>5</v>
      </c>
      <c r="S11" s="15" t="str">
        <f>IF(AND($R11="",$T11=""),"",IF($R11&gt;$T11,"○",IF($R11=$T11,"△",IF($R11&lt;$T11,"●"))))</f>
        <v>○</v>
      </c>
      <c r="T11" s="16">
        <v>0</v>
      </c>
      <c r="U11" s="11">
        <v>8</v>
      </c>
      <c r="V11" s="15" t="str">
        <f>IF(AND($U11="",$W11=""),"",IF($U11&gt;$W11,"○",IF($U11=$W11,"△",IF($U11&lt;$W11,"●"))))</f>
        <v>○</v>
      </c>
      <c r="W11" s="16">
        <v>0</v>
      </c>
      <c r="X11" s="11">
        <v>5</v>
      </c>
      <c r="Y11" s="15" t="str">
        <f>IF(AND($X11="",$Z11=""),"",IF($X11&gt;$Z11,"○",IF($X11=$Z11,"△",IF($X11&lt;$Z11,"●"))))</f>
        <v>○</v>
      </c>
      <c r="Z11" s="16">
        <v>0</v>
      </c>
      <c r="AA11" s="11">
        <v>17</v>
      </c>
      <c r="AB11" s="15" t="str">
        <f>IF(AND($AA11="",$AC11=""),"",IF($AA11&gt;$AC11,"○",IF($AA11=$AC11,"△",IF($AA11&lt;$AC11,"●"))))</f>
        <v>○</v>
      </c>
      <c r="AC11" s="16">
        <v>0</v>
      </c>
      <c r="AD11" s="11">
        <v>12</v>
      </c>
      <c r="AE11" s="15" t="str">
        <f>IF(AND($AD11="",$AF11=""),"",IF($AD11&gt;$AF11,"○",IF($AD11=$AF11,"△",IF($AD11&lt;$AF11,"●"))))</f>
        <v>○</v>
      </c>
      <c r="AF11" s="16">
        <v>0</v>
      </c>
      <c r="AG11" s="389"/>
      <c r="AH11" s="389"/>
      <c r="AI11" s="389"/>
      <c r="AJ11" s="389"/>
      <c r="AK11" s="389"/>
      <c r="AL11" s="389"/>
      <c r="AM11" s="389"/>
      <c r="AN11" s="389"/>
      <c r="AO11" s="392"/>
      <c r="AP11" s="12">
        <f>COUNTIF(C11:AF11,"○")*3</f>
        <v>24</v>
      </c>
      <c r="AQ11" s="12">
        <f>COUNTIF(C11:AF11,"△")*1</f>
        <v>0</v>
      </c>
      <c r="AR11" s="12">
        <f>COUNTIF(C11:AF11,"●")*0</f>
        <v>0</v>
      </c>
      <c r="AS11" s="13" t="str">
        <f>B8</f>
        <v>滝山JFC</v>
      </c>
      <c r="AT11" s="13"/>
      <c r="AU11" s="6"/>
      <c r="AV11" s="383"/>
    </row>
    <row r="12" spans="1:48" ht="20.100000000000001" customHeight="1">
      <c r="A12" s="365">
        <v>3</v>
      </c>
      <c r="B12" s="368" t="s">
        <v>22</v>
      </c>
      <c r="C12" s="397">
        <f>IF(AND($I$4=""),"",$I$4)</f>
        <v>42840</v>
      </c>
      <c r="D12" s="398"/>
      <c r="E12" s="399"/>
      <c r="F12" s="397">
        <f>IF(AND($I$8=""),"",$I$8)</f>
        <v>42876</v>
      </c>
      <c r="G12" s="398"/>
      <c r="H12" s="399"/>
      <c r="I12" s="371"/>
      <c r="J12" s="372"/>
      <c r="K12" s="373"/>
      <c r="L12" s="397">
        <v>42897</v>
      </c>
      <c r="M12" s="398"/>
      <c r="N12" s="399"/>
      <c r="O12" s="397">
        <v>42833</v>
      </c>
      <c r="P12" s="398"/>
      <c r="Q12" s="399"/>
      <c r="R12" s="397">
        <v>42897</v>
      </c>
      <c r="S12" s="398"/>
      <c r="T12" s="399"/>
      <c r="U12" s="397">
        <v>42860</v>
      </c>
      <c r="V12" s="398"/>
      <c r="W12" s="399"/>
      <c r="X12" s="397">
        <v>42833</v>
      </c>
      <c r="Y12" s="398"/>
      <c r="Z12" s="399"/>
      <c r="AA12" s="397">
        <v>42876</v>
      </c>
      <c r="AB12" s="398"/>
      <c r="AC12" s="399"/>
      <c r="AD12" s="397">
        <v>42840</v>
      </c>
      <c r="AE12" s="398"/>
      <c r="AF12" s="399"/>
      <c r="AG12" s="387">
        <f t="shared" ref="AG12" si="9">IF(AND($D15="",$G15="",$J15="",$M15="",$P15="",$S15="",$V15="",$Y15="",$AB15="",$AE15=""),"",SUM((COUNTIF($C15:$AF15,"○")),(COUNTIF($C15:$AF15,"●")),(COUNTIF($C15:$AF15,"△"))))</f>
        <v>9</v>
      </c>
      <c r="AH12" s="387">
        <f t="shared" ref="AH12" si="10">IF(AND($D15="",$G15="",$J15="",$M15="",$P15="",$S15="",$V15="",$Y15="",$AB15="",$AE15=""),"",SUM($AP15:$AR15))</f>
        <v>19</v>
      </c>
      <c r="AI12" s="387">
        <f t="shared" ref="AI12" si="11">IF(AND($D15="",$G15="",$J15="",$J15="",$M15="",$P15="",$S15="",$V15="",$Y15="",$AB15="",$AE15=""),"",COUNTIF(C15:AF15,"○"))</f>
        <v>6</v>
      </c>
      <c r="AJ12" s="387">
        <f t="shared" ref="AJ12" si="12">IF(AND($D15="",$G15="",$J15="",$J15="",$M15="",$P15="",$S15="",$V15="",$Y15="",$AB15="",$AE15=""),"",COUNTIF(C15:AF15,"●"))</f>
        <v>2</v>
      </c>
      <c r="AK12" s="387">
        <f t="shared" ref="AK12" si="13">IF(AND($D15="",$G15="",$J15="",$J15="",$M15="",$P15="",$S15="",$V15="",$Y15="",$AB15="",$AE15=""),"",COUNTIF(C15:AF15,"△"))</f>
        <v>1</v>
      </c>
      <c r="AL12" s="387">
        <f t="shared" ref="AL12" si="14">IF(AND($C15="",$F15="",$I15="",$L15="",$O15="",$R15="",$U15="",$X15="",$AA15="",$AD15=""),"",SUM($C15,$F15,$I15,$L15,$O15,$R15,$U15,$X15,$AA15,$AD15))</f>
        <v>27</v>
      </c>
      <c r="AM12" s="387">
        <f t="shared" ref="AM12" si="15">IF(AND($E15="",$H15="",$K15="",$N15="",$Q15="",$T15="",$W15="",$Z15="",$AC15="",$AF15=""),"",SUM($E15,$H15,$K15,$N15,$Q15,$T15,$W15,$Z15,$AC15,$AF15))</f>
        <v>8</v>
      </c>
      <c r="AN12" s="387">
        <f t="shared" ref="AN12" si="16">IF(AND($AL12="",$AM12=""),"",($AL12-$AM12))</f>
        <v>19</v>
      </c>
      <c r="AO12" s="390">
        <f>IF(AND($AG12=""),"",RANK(AV12,AV$4:AV$43))</f>
        <v>3</v>
      </c>
      <c r="AP12" s="10"/>
      <c r="AQ12" s="10"/>
      <c r="AS12" s="6"/>
      <c r="AT12" s="6"/>
      <c r="AU12" s="6"/>
      <c r="AV12" s="383">
        <f t="shared" ref="AV12" si="17">IFERROR(AH12*1000000+AN12*100+AL12,"")</f>
        <v>19001927</v>
      </c>
    </row>
    <row r="13" spans="1:48" ht="20.100000000000001" customHeight="1">
      <c r="A13" s="366"/>
      <c r="B13" s="369"/>
      <c r="C13" s="403">
        <f>IF(AND($I$5=""),"",$I$5)</f>
        <v>0.41666666666666669</v>
      </c>
      <c r="D13" s="404"/>
      <c r="E13" s="405"/>
      <c r="F13" s="403">
        <f>IF(AND($I$9=""),"",$I$9)</f>
        <v>0.5625</v>
      </c>
      <c r="G13" s="404"/>
      <c r="H13" s="405"/>
      <c r="I13" s="374"/>
      <c r="J13" s="375"/>
      <c r="K13" s="376"/>
      <c r="L13" s="403" t="s">
        <v>272</v>
      </c>
      <c r="M13" s="404"/>
      <c r="N13" s="405"/>
      <c r="O13" s="403">
        <v>0.36458333333333331</v>
      </c>
      <c r="P13" s="404"/>
      <c r="Q13" s="405"/>
      <c r="R13" s="403" t="s">
        <v>272</v>
      </c>
      <c r="S13" s="404"/>
      <c r="T13" s="405"/>
      <c r="U13" s="403">
        <v>0.4513888888888889</v>
      </c>
      <c r="V13" s="404"/>
      <c r="W13" s="405"/>
      <c r="X13" s="403">
        <v>0.40625</v>
      </c>
      <c r="Y13" s="404"/>
      <c r="Z13" s="405"/>
      <c r="AA13" s="403">
        <v>0.63194444444444442</v>
      </c>
      <c r="AB13" s="404"/>
      <c r="AC13" s="405"/>
      <c r="AD13" s="403">
        <v>0.4861111111111111</v>
      </c>
      <c r="AE13" s="404"/>
      <c r="AF13" s="405"/>
      <c r="AG13" s="388"/>
      <c r="AH13" s="388"/>
      <c r="AI13" s="388"/>
      <c r="AJ13" s="388"/>
      <c r="AK13" s="388"/>
      <c r="AL13" s="388"/>
      <c r="AM13" s="388"/>
      <c r="AN13" s="388"/>
      <c r="AO13" s="391"/>
      <c r="AP13" s="10"/>
      <c r="AQ13" s="10"/>
      <c r="AS13" s="6"/>
      <c r="AT13" s="6"/>
      <c r="AU13" s="6"/>
      <c r="AV13" s="383"/>
    </row>
    <row r="14" spans="1:48" ht="20.100000000000001" customHeight="1">
      <c r="A14" s="366"/>
      <c r="B14" s="369"/>
      <c r="C14" s="400" t="str">
        <f>IF(AND($I$6=""),"",$I$6)</f>
        <v>小金井市営G</v>
      </c>
      <c r="D14" s="401"/>
      <c r="E14" s="402"/>
      <c r="F14" s="400" t="str">
        <f>IF(AND($I$10=""),"",$I$10)</f>
        <v>学大</v>
      </c>
      <c r="G14" s="401"/>
      <c r="H14" s="402"/>
      <c r="I14" s="374"/>
      <c r="J14" s="375"/>
      <c r="K14" s="376"/>
      <c r="L14" s="400" t="s">
        <v>273</v>
      </c>
      <c r="M14" s="401"/>
      <c r="N14" s="402"/>
      <c r="O14" s="400" t="s">
        <v>41</v>
      </c>
      <c r="P14" s="401"/>
      <c r="Q14" s="402"/>
      <c r="R14" s="400" t="s">
        <v>290</v>
      </c>
      <c r="S14" s="401"/>
      <c r="T14" s="402"/>
      <c r="U14" s="400" t="s">
        <v>138</v>
      </c>
      <c r="V14" s="401"/>
      <c r="W14" s="402"/>
      <c r="X14" s="400" t="s">
        <v>41</v>
      </c>
      <c r="Y14" s="401"/>
      <c r="Z14" s="402"/>
      <c r="AA14" s="400" t="s">
        <v>137</v>
      </c>
      <c r="AB14" s="401"/>
      <c r="AC14" s="402"/>
      <c r="AD14" s="400" t="s">
        <v>44</v>
      </c>
      <c r="AE14" s="401"/>
      <c r="AF14" s="402"/>
      <c r="AG14" s="388"/>
      <c r="AH14" s="388"/>
      <c r="AI14" s="388"/>
      <c r="AJ14" s="388"/>
      <c r="AK14" s="388"/>
      <c r="AL14" s="388"/>
      <c r="AM14" s="388"/>
      <c r="AN14" s="388"/>
      <c r="AO14" s="391"/>
      <c r="AP14" s="10"/>
      <c r="AQ14" s="10"/>
      <c r="AS14" s="6"/>
      <c r="AT14" s="6"/>
      <c r="AU14" s="6"/>
      <c r="AV14" s="383"/>
    </row>
    <row r="15" spans="1:48" ht="24" customHeight="1">
      <c r="A15" s="367"/>
      <c r="B15" s="370"/>
      <c r="C15" s="11">
        <f>IF(AND(K$7=""),"",K$7)</f>
        <v>0</v>
      </c>
      <c r="D15" s="15" t="str">
        <f>IF(AND($C15="",$E15=""),"",IF($C15&gt;$E15,"○",IF($C15=$E15,"△",IF($C15&lt;$E15,"●"))))</f>
        <v>●</v>
      </c>
      <c r="E15" s="16">
        <f>IF(AND(I$7=""),"",I$7)</f>
        <v>4</v>
      </c>
      <c r="F15" s="11">
        <f>IF(AND(K$11=""),"",K$11)</f>
        <v>1</v>
      </c>
      <c r="G15" s="15" t="str">
        <f>IF(AND($F15="",$H15=""),"",IF($F15&gt;$H15,"○",IF($F15=$H15,"△",IF($F15&lt;$H15,"●"))))</f>
        <v>○</v>
      </c>
      <c r="H15" s="16">
        <f>IF(AND(I$11=""),"",I$11)</f>
        <v>0</v>
      </c>
      <c r="I15" s="377"/>
      <c r="J15" s="378"/>
      <c r="K15" s="379"/>
      <c r="L15" s="11">
        <v>1</v>
      </c>
      <c r="M15" s="15" t="str">
        <f>IF(AND($L15="",$N15=""),"",IF($L15&gt;$N15,"○",IF($L15=$N15,"△",IF($L15&lt;$N15,"●"))))</f>
        <v>●</v>
      </c>
      <c r="N15" s="16">
        <v>2</v>
      </c>
      <c r="O15" s="11">
        <v>1</v>
      </c>
      <c r="P15" s="15" t="str">
        <f>IF(AND($O15="",$Q15=""),"",IF($O15&gt;$Q15,"○",IF($O15=$Q15,"△",IF($O15&lt;$Q15,"●"))))</f>
        <v>○</v>
      </c>
      <c r="Q15" s="16">
        <v>0</v>
      </c>
      <c r="R15" s="11">
        <v>1</v>
      </c>
      <c r="S15" s="15" t="str">
        <f>IF(AND($R15="",$T15=""),"",IF($R15&gt;$T15,"○",IF($R15=$T15,"△",IF($R15&lt;$T15,"●"))))</f>
        <v>○</v>
      </c>
      <c r="T15" s="16">
        <v>0</v>
      </c>
      <c r="U15" s="11">
        <v>1</v>
      </c>
      <c r="V15" s="15" t="str">
        <f>IF(AND($U15="",$W15=""),"",IF($U15&gt;$W15,"○",IF($U15=$W15,"△",IF($U15&lt;$W15,"●"))))</f>
        <v>△</v>
      </c>
      <c r="W15" s="16">
        <v>1</v>
      </c>
      <c r="X15" s="11">
        <v>7</v>
      </c>
      <c r="Y15" s="15" t="str">
        <f>IF(AND($X15="",$Z15=""),"",IF($X15&gt;$Z15,"○",IF($X15=$Z15,"△",IF($X15&lt;$Z15,"●"))))</f>
        <v>○</v>
      </c>
      <c r="Z15" s="16">
        <v>0</v>
      </c>
      <c r="AA15" s="11">
        <v>12</v>
      </c>
      <c r="AB15" s="15" t="str">
        <f>IF(AND($AA15="",$AC15=""),"",IF($AA15&gt;$AC15,"○",IF($AA15=$AC15,"△",IF($AA15&lt;$AC15,"●"))))</f>
        <v>○</v>
      </c>
      <c r="AC15" s="16">
        <v>0</v>
      </c>
      <c r="AD15" s="11">
        <v>3</v>
      </c>
      <c r="AE15" s="15" t="str">
        <f>IF(AND($AD15="",$AF15=""),"",IF($AD15&gt;$AF15,"○",IF($AD15=$AF15,"△",IF($AD15&lt;$AF15,"●"))))</f>
        <v>○</v>
      </c>
      <c r="AF15" s="16">
        <v>1</v>
      </c>
      <c r="AG15" s="389"/>
      <c r="AH15" s="389"/>
      <c r="AI15" s="389"/>
      <c r="AJ15" s="389"/>
      <c r="AK15" s="389"/>
      <c r="AL15" s="389"/>
      <c r="AM15" s="389"/>
      <c r="AN15" s="389"/>
      <c r="AO15" s="392"/>
      <c r="AP15" s="12">
        <f>COUNTIF(C15:AF15,"○")*3</f>
        <v>18</v>
      </c>
      <c r="AQ15" s="12">
        <f>COUNTIF(C15:AF15,"△")*1</f>
        <v>1</v>
      </c>
      <c r="AR15" s="12">
        <f>COUNTIF(C15:AF15,"●")*0</f>
        <v>0</v>
      </c>
      <c r="AS15" s="13" t="str">
        <f>B12</f>
        <v>小金井４SC</v>
      </c>
      <c r="AT15" s="13"/>
      <c r="AU15" s="6"/>
      <c r="AV15" s="383"/>
    </row>
    <row r="16" spans="1:48" ht="20.100000000000001" customHeight="1">
      <c r="A16" s="365">
        <v>4</v>
      </c>
      <c r="B16" s="368" t="s">
        <v>285</v>
      </c>
      <c r="C16" s="397">
        <f>IF(AND($L$4=""),"",$L$4)</f>
        <v>42848</v>
      </c>
      <c r="D16" s="398"/>
      <c r="E16" s="399"/>
      <c r="F16" s="397">
        <f>IF(AND($L$8=""),"",$L$8)</f>
        <v>42890</v>
      </c>
      <c r="G16" s="398"/>
      <c r="H16" s="399"/>
      <c r="I16" s="397">
        <f>IF(AND($L$12=""),"",$L$12)</f>
        <v>42897</v>
      </c>
      <c r="J16" s="398"/>
      <c r="K16" s="399"/>
      <c r="L16" s="371"/>
      <c r="M16" s="372"/>
      <c r="N16" s="373"/>
      <c r="O16" s="397">
        <v>42848</v>
      </c>
      <c r="P16" s="398"/>
      <c r="Q16" s="399"/>
      <c r="R16" s="397">
        <v>42840</v>
      </c>
      <c r="S16" s="398"/>
      <c r="T16" s="399"/>
      <c r="U16" s="397">
        <v>42904</v>
      </c>
      <c r="V16" s="398"/>
      <c r="W16" s="399"/>
      <c r="X16" s="397">
        <v>42840</v>
      </c>
      <c r="Y16" s="398"/>
      <c r="Z16" s="399"/>
      <c r="AA16" s="397">
        <v>42876</v>
      </c>
      <c r="AB16" s="398"/>
      <c r="AC16" s="399"/>
      <c r="AD16" s="397">
        <v>42876</v>
      </c>
      <c r="AE16" s="398"/>
      <c r="AF16" s="399"/>
      <c r="AG16" s="387">
        <f t="shared" ref="AG16" si="18">IF(AND($D19="",$G19="",$J19="",$M19="",$P19="",$S19="",$V19="",$Y19="",$AB19="",$AE19=""),"",SUM((COUNTIF($C19:$AF19,"○")),(COUNTIF($C19:$AF19,"●")),(COUNTIF($C19:$AF19,"△"))))</f>
        <v>9</v>
      </c>
      <c r="AH16" s="387">
        <f t="shared" ref="AH16" si="19">IF(AND($D19="",$G19="",$J19="",$M19="",$P19="",$S19="",$V19="",$Y19="",$AB19="",$AE19=""),"",SUM($AP19:$AR19))</f>
        <v>10</v>
      </c>
      <c r="AI16" s="387">
        <f t="shared" ref="AI16" si="20">IF(AND($D19="",$G19="",$J19="",$J19="",$M19="",$P19="",$S19="",$V19="",$Y19="",$AB19="",$AE19=""),"",COUNTIF(C19:AF19,"○"))</f>
        <v>3</v>
      </c>
      <c r="AJ16" s="387">
        <f t="shared" ref="AJ16" si="21">IF(AND($D19="",$G19="",$J19="",$J19="",$M19="",$P19="",$S19="",$V19="",$Y19="",$AB19="",$AE19=""),"",COUNTIF(C19:AF19,"●"))</f>
        <v>5</v>
      </c>
      <c r="AK16" s="387">
        <f t="shared" ref="AK16" si="22">IF(AND($D19="",$G19="",$J19="",$J19="",$M19="",$P19="",$S19="",$V19="",$Y19="",$AB19="",$AE19=""),"",COUNTIF(C19:AF19,"△"))</f>
        <v>1</v>
      </c>
      <c r="AL16" s="387">
        <f t="shared" ref="AL16" si="23">IF(AND($C19="",$F19="",$I19="",$L19="",$O19="",$R19="",$U19="",$X19="",$AA19="",$AD19=""),"",SUM($C19,$F19,$I19,$L19,$O19,$R19,$U19,$X19,$AA19,$AD19))</f>
        <v>12</v>
      </c>
      <c r="AM16" s="387">
        <f t="shared" ref="AM16" si="24">IF(AND($E19="",$H19="",$K19="",$N19="",$Q19="",$T19="",$W19="",$Z19="",$AC19="",$AF19=""),"",SUM($E19,$H19,$K19,$N19,$Q19,$T19,$W19,$Z19,$AC19,$AF19))</f>
        <v>18</v>
      </c>
      <c r="AN16" s="387">
        <f t="shared" ref="AN16" si="25">IF(AND($AL16="",$AM16=""),"",($AL16-$AM16))</f>
        <v>-6</v>
      </c>
      <c r="AO16" s="390">
        <f>IF(AND($AG16=""),"",RANK(AV16,AV$4:AV$43))</f>
        <v>7</v>
      </c>
      <c r="AP16" s="10"/>
      <c r="AQ16" s="10"/>
      <c r="AS16" s="6"/>
      <c r="AT16" s="6"/>
      <c r="AU16" s="6"/>
      <c r="AV16" s="383">
        <f t="shared" ref="AV16" si="26">IFERROR(AH16*1000000+AN16*100+AL16,"")</f>
        <v>9999412</v>
      </c>
    </row>
    <row r="17" spans="1:48" ht="20.100000000000001" customHeight="1">
      <c r="A17" s="366"/>
      <c r="B17" s="369"/>
      <c r="C17" s="403">
        <f>IF(AND($L$5=""),"",$L$5)</f>
        <v>0.40972222222222227</v>
      </c>
      <c r="D17" s="404"/>
      <c r="E17" s="405"/>
      <c r="F17" s="403">
        <f>IF(AND($L$9=""),"",$L$9)</f>
        <v>0.54166666666666663</v>
      </c>
      <c r="G17" s="404"/>
      <c r="H17" s="405"/>
      <c r="I17" s="403" t="str">
        <f>IF(AND($L$13=""),"",$L$13)</f>
        <v>清瀬三中</v>
      </c>
      <c r="J17" s="404"/>
      <c r="K17" s="405"/>
      <c r="L17" s="374"/>
      <c r="M17" s="375"/>
      <c r="N17" s="376"/>
      <c r="O17" s="403">
        <v>0.4861111111111111</v>
      </c>
      <c r="P17" s="404"/>
      <c r="Q17" s="405"/>
      <c r="R17" s="403">
        <v>0.59027777777777779</v>
      </c>
      <c r="S17" s="404"/>
      <c r="T17" s="405"/>
      <c r="U17" s="403">
        <v>0.40972222222222227</v>
      </c>
      <c r="V17" s="404"/>
      <c r="W17" s="405"/>
      <c r="X17" s="403">
        <v>0.52083333333333337</v>
      </c>
      <c r="Y17" s="404"/>
      <c r="Z17" s="405"/>
      <c r="AA17" s="403">
        <v>0.49305555555555558</v>
      </c>
      <c r="AB17" s="404"/>
      <c r="AC17" s="405"/>
      <c r="AD17" s="403">
        <v>0.59722222222222221</v>
      </c>
      <c r="AE17" s="404"/>
      <c r="AF17" s="405"/>
      <c r="AG17" s="388"/>
      <c r="AH17" s="388"/>
      <c r="AI17" s="388"/>
      <c r="AJ17" s="388"/>
      <c r="AK17" s="388"/>
      <c r="AL17" s="388"/>
      <c r="AM17" s="388"/>
      <c r="AN17" s="388"/>
      <c r="AO17" s="391"/>
      <c r="AP17" s="10"/>
      <c r="AQ17" s="10"/>
      <c r="AS17" s="6"/>
      <c r="AT17" s="6"/>
      <c r="AU17" s="6"/>
      <c r="AV17" s="383"/>
    </row>
    <row r="18" spans="1:48" ht="20.100000000000001" customHeight="1">
      <c r="A18" s="366"/>
      <c r="B18" s="369"/>
      <c r="C18" s="400" t="str">
        <f>IF(AND($L$6=""),"",$L$6)</f>
        <v>東久７小</v>
      </c>
      <c r="D18" s="401"/>
      <c r="E18" s="402"/>
      <c r="F18" s="400" t="str">
        <f>IF(AND($L$10=""),"",$L$10)</f>
        <v>東久７小</v>
      </c>
      <c r="G18" s="401"/>
      <c r="H18" s="402"/>
      <c r="I18" s="400" t="str">
        <f>IF(AND($L$14=""),"",$L$14)</f>
        <v>１４；００</v>
      </c>
      <c r="J18" s="401"/>
      <c r="K18" s="402"/>
      <c r="L18" s="374"/>
      <c r="M18" s="375"/>
      <c r="N18" s="376"/>
      <c r="O18" s="400" t="s">
        <v>41</v>
      </c>
      <c r="P18" s="401"/>
      <c r="Q18" s="402"/>
      <c r="R18" s="400" t="s">
        <v>44</v>
      </c>
      <c r="S18" s="401"/>
      <c r="T18" s="402"/>
      <c r="U18" s="400" t="s">
        <v>274</v>
      </c>
      <c r="V18" s="401"/>
      <c r="W18" s="402"/>
      <c r="X18" s="400" t="s">
        <v>44</v>
      </c>
      <c r="Y18" s="401"/>
      <c r="Z18" s="402"/>
      <c r="AA18" s="400" t="s">
        <v>137</v>
      </c>
      <c r="AB18" s="401"/>
      <c r="AC18" s="402"/>
      <c r="AD18" s="400" t="s">
        <v>137</v>
      </c>
      <c r="AE18" s="401"/>
      <c r="AF18" s="402"/>
      <c r="AG18" s="388"/>
      <c r="AH18" s="388"/>
      <c r="AI18" s="388"/>
      <c r="AJ18" s="388"/>
      <c r="AK18" s="388"/>
      <c r="AL18" s="388"/>
      <c r="AM18" s="388"/>
      <c r="AN18" s="388"/>
      <c r="AO18" s="391"/>
      <c r="AP18" s="10"/>
      <c r="AQ18" s="10"/>
      <c r="AS18" s="6"/>
      <c r="AT18" s="6"/>
      <c r="AU18" s="6"/>
      <c r="AV18" s="383"/>
    </row>
    <row r="19" spans="1:48" ht="24" customHeight="1">
      <c r="A19" s="367"/>
      <c r="B19" s="370"/>
      <c r="C19" s="11">
        <f>IF(AND(N$7=""),"",N$7)</f>
        <v>1</v>
      </c>
      <c r="D19" s="15" t="str">
        <f>IF(AND($C19="",$E19=""),"",IF($C19&gt;$E19,"○",IF($C19=$E19,"△",IF($C19&lt;$E19,"●"))))</f>
        <v>●</v>
      </c>
      <c r="E19" s="16">
        <f>IF(AND(L$7=""),"",L$7)</f>
        <v>3</v>
      </c>
      <c r="F19" s="11">
        <f>IF(AND(N$11=""),"",N$11)</f>
        <v>0</v>
      </c>
      <c r="G19" s="15" t="str">
        <f>IF(AND($F19="",$H19=""),"",IF($F19&gt;$H19,"○",IF($F19=$H19,"△",IF($F19&lt;$H19,"●"))))</f>
        <v>●</v>
      </c>
      <c r="H19" s="16">
        <f>IF(AND(L$11=""),"",L$11)</f>
        <v>5</v>
      </c>
      <c r="I19" s="11">
        <f>IF(AND(N$15=""),"",N$15)</f>
        <v>2</v>
      </c>
      <c r="J19" s="15" t="str">
        <f>IF(AND($I19="",$K19=""),"",IF($I19&gt;$K19,"○",IF($I19=$K19,"△",IF($I19&lt;$K19,"●"))))</f>
        <v>○</v>
      </c>
      <c r="K19" s="16">
        <f>IF(AND(L$15=""),"",L$15)</f>
        <v>1</v>
      </c>
      <c r="L19" s="377"/>
      <c r="M19" s="378"/>
      <c r="N19" s="379"/>
      <c r="O19" s="11">
        <v>1</v>
      </c>
      <c r="P19" s="15" t="str">
        <f>IF(AND($O19="",$Q19=""),"",IF($O19&gt;$Q19,"○",IF($O19=$Q19,"△",IF($O19&lt;$Q19,"●"))))</f>
        <v>●</v>
      </c>
      <c r="Q19" s="16">
        <v>4</v>
      </c>
      <c r="R19" s="11">
        <v>0</v>
      </c>
      <c r="S19" s="15" t="str">
        <f>IF(AND($R19="",$T19=""),"",IF($R19&gt;$T19,"○",IF($R19=$T19,"△",IF($R19&lt;$T19,"●"))))</f>
        <v>●</v>
      </c>
      <c r="T19" s="16">
        <v>2</v>
      </c>
      <c r="U19" s="11">
        <v>1</v>
      </c>
      <c r="V19" s="15" t="str">
        <f>IF(AND($U19="",$W19=""),"",IF($U19&gt;$W19,"○",IF($U19=$W19,"△",IF($U19&lt;$W19,"●"))))</f>
        <v>●</v>
      </c>
      <c r="W19" s="16">
        <v>3</v>
      </c>
      <c r="X19" s="11">
        <v>0</v>
      </c>
      <c r="Y19" s="15" t="str">
        <f>IF(AND($X19="",$Z19=""),"",IF($X19&gt;$Z19,"○",IF($X19=$Z19,"△",IF($X19&lt;$Z19,"●"))))</f>
        <v>△</v>
      </c>
      <c r="Z19" s="16">
        <v>0</v>
      </c>
      <c r="AA19" s="11">
        <v>3</v>
      </c>
      <c r="AB19" s="15" t="str">
        <f>IF(AND($AA19="",$AC19=""),"",IF($AA19&gt;$AC19,"○",IF($AA19=$AC19,"△",IF($AA19&lt;$AC19,"●"))))</f>
        <v>○</v>
      </c>
      <c r="AC19" s="16">
        <v>0</v>
      </c>
      <c r="AD19" s="11">
        <v>4</v>
      </c>
      <c r="AE19" s="15" t="str">
        <f>IF(AND($AD19="",$AF19=""),"",IF($AD19&gt;$AF19,"○",IF($AD19=$AF19,"△",IF($AD19&lt;$AF19,"●"))))</f>
        <v>○</v>
      </c>
      <c r="AF19" s="16">
        <v>0</v>
      </c>
      <c r="AG19" s="389"/>
      <c r="AH19" s="389"/>
      <c r="AI19" s="389"/>
      <c r="AJ19" s="389"/>
      <c r="AK19" s="389"/>
      <c r="AL19" s="389"/>
      <c r="AM19" s="389"/>
      <c r="AN19" s="389"/>
      <c r="AO19" s="392"/>
      <c r="AP19" s="12">
        <f>COUNTIF(C19:AF19,"○")*3</f>
        <v>9</v>
      </c>
      <c r="AQ19" s="12">
        <f>COUNTIF(C19:AF19,"△")*1</f>
        <v>1</v>
      </c>
      <c r="AR19" s="12">
        <f>COUNTIF(C19:AF19,"●")*0</f>
        <v>0</v>
      </c>
      <c r="AS19" s="13" t="str">
        <f>B16</f>
        <v>Plaisir</v>
      </c>
      <c r="AT19" s="13"/>
      <c r="AU19" s="6"/>
      <c r="AV19" s="383"/>
    </row>
    <row r="20" spans="1:48" ht="20.100000000000001" customHeight="1">
      <c r="A20" s="365">
        <v>5</v>
      </c>
      <c r="B20" s="368" t="s">
        <v>23</v>
      </c>
      <c r="C20" s="397" t="str">
        <f>IF(AND($O$4=""),"",$O$4)</f>
        <v>５月２８日</v>
      </c>
      <c r="D20" s="398"/>
      <c r="E20" s="399"/>
      <c r="F20" s="397">
        <f>IF(AND($O$8=""),"",$O$8)</f>
        <v>42848</v>
      </c>
      <c r="G20" s="398"/>
      <c r="H20" s="399"/>
      <c r="I20" s="397">
        <f>IF(AND($O$12=""),"",$O$12)</f>
        <v>42833</v>
      </c>
      <c r="J20" s="398"/>
      <c r="K20" s="399"/>
      <c r="L20" s="397">
        <f>IF(AND($O$16=""),"",$O$16)</f>
        <v>42848</v>
      </c>
      <c r="M20" s="398"/>
      <c r="N20" s="399"/>
      <c r="O20" s="371"/>
      <c r="P20" s="372"/>
      <c r="Q20" s="373"/>
      <c r="R20" s="397">
        <v>42876</v>
      </c>
      <c r="S20" s="398"/>
      <c r="T20" s="399"/>
      <c r="U20" s="397">
        <v>42883</v>
      </c>
      <c r="V20" s="398"/>
      <c r="W20" s="399"/>
      <c r="X20" s="397">
        <v>42833</v>
      </c>
      <c r="Y20" s="398"/>
      <c r="Z20" s="399"/>
      <c r="AA20" s="397">
        <v>42904</v>
      </c>
      <c r="AB20" s="398"/>
      <c r="AC20" s="399"/>
      <c r="AD20" s="397">
        <v>42876</v>
      </c>
      <c r="AE20" s="398"/>
      <c r="AF20" s="399"/>
      <c r="AG20" s="387">
        <f t="shared" ref="AG20" si="27">IF(AND($D23="",$G23="",$J23="",$M23="",$P23="",$S23="",$V23="",$Y23="",$AB23="",$AE23=""),"",SUM((COUNTIF($C23:$AF23,"○")),(COUNTIF($C23:$AF23,"●")),(COUNTIF($C23:$AF23,"△"))))</f>
        <v>9</v>
      </c>
      <c r="AH20" s="387">
        <f t="shared" ref="AH20" si="28">IF(AND($D23="",$G23="",$J23="",$M23="",$P23="",$S23="",$V23="",$Y23="",$AB23="",$AE23=""),"",SUM($AP23:$AR23))</f>
        <v>18</v>
      </c>
      <c r="AI20" s="387">
        <f t="shared" ref="AI20" si="29">IF(AND($D23="",$G23="",$J23="",$J23="",$M23="",$P23="",$S23="",$V23="",$Y23="",$AB23="",$AE23=""),"",COUNTIF(C23:AF23,"○"))</f>
        <v>6</v>
      </c>
      <c r="AJ20" s="387">
        <f t="shared" ref="AJ20" si="30">IF(AND($D23="",$G23="",$J23="",$J23="",$M23="",$P23="",$S23="",$V23="",$Y23="",$AB23="",$AE23=""),"",COUNTIF(C23:AF23,"●"))</f>
        <v>3</v>
      </c>
      <c r="AK20" s="387">
        <f t="shared" ref="AK20" si="31">IF(AND($D23="",$G23="",$J23="",$J23="",$M23="",$P23="",$S23="",$V23="",$Y23="",$AB23="",$AE23=""),"",COUNTIF(C23:AF23,"△"))</f>
        <v>0</v>
      </c>
      <c r="AL20" s="387">
        <f t="shared" ref="AL20" si="32">IF(AND($C23="",$F23="",$I23="",$L23="",$O23="",$R23="",$U23="",$X23="",$AA23="",$AD23=""),"",SUM($C23,$F23,$I23,$L23,$O23,$R23,$U23,$X23,$AA23,$AD23))</f>
        <v>28</v>
      </c>
      <c r="AM20" s="387">
        <f t="shared" ref="AM20" si="33">IF(AND($E23="",$H23="",$K23="",$N23="",$Q23="",$T23="",$W23="",$Z23="",$AC23="",$AF23=""),"",SUM($E23,$H23,$K23,$N23,$Q23,$T23,$W23,$Z23,$AC23,$AF23))</f>
        <v>14</v>
      </c>
      <c r="AN20" s="387">
        <f t="shared" ref="AN20" si="34">IF(AND($AL20="",$AM20=""),"",($AL20-$AM20))</f>
        <v>14</v>
      </c>
      <c r="AO20" s="390">
        <f>IF(AND($AG20=""),"",RANK(AV20,AV$4:AV$43))</f>
        <v>4</v>
      </c>
      <c r="AP20" s="10"/>
      <c r="AQ20" s="10"/>
      <c r="AS20" s="6"/>
      <c r="AT20" s="6"/>
      <c r="AU20" s="6"/>
      <c r="AV20" s="383">
        <f t="shared" ref="AV20" si="35">IFERROR(AH20*1000000+AN20*100+AL20,"")</f>
        <v>18001428</v>
      </c>
    </row>
    <row r="21" spans="1:48" ht="20.100000000000001" customHeight="1">
      <c r="A21" s="366"/>
      <c r="B21" s="369"/>
      <c r="C21" s="403">
        <f>IF(AND($O$5=""),"",$O$5)</f>
        <v>0.625</v>
      </c>
      <c r="D21" s="404"/>
      <c r="E21" s="405"/>
      <c r="F21" s="403">
        <f>IF(AND($O$9=""),"",$O$9)</f>
        <v>0.375</v>
      </c>
      <c r="G21" s="404"/>
      <c r="H21" s="405"/>
      <c r="I21" s="403">
        <f>IF(AND($O$13=""),"",$O$13)</f>
        <v>0.36458333333333331</v>
      </c>
      <c r="J21" s="404"/>
      <c r="K21" s="405"/>
      <c r="L21" s="403">
        <f>IF(AND($O$17=""),"",$O$17)</f>
        <v>0.4861111111111111</v>
      </c>
      <c r="M21" s="404"/>
      <c r="N21" s="405"/>
      <c r="O21" s="374"/>
      <c r="P21" s="375"/>
      <c r="Q21" s="376"/>
      <c r="R21" s="403" t="s">
        <v>137</v>
      </c>
      <c r="S21" s="404"/>
      <c r="T21" s="405"/>
      <c r="U21" s="403">
        <v>0.58333333333333337</v>
      </c>
      <c r="V21" s="404"/>
      <c r="W21" s="405"/>
      <c r="X21" s="403">
        <v>0.44791666666666669</v>
      </c>
      <c r="Y21" s="404"/>
      <c r="Z21" s="405"/>
      <c r="AA21" s="403">
        <v>0.61805555555555558</v>
      </c>
      <c r="AB21" s="404"/>
      <c r="AC21" s="405"/>
      <c r="AD21" s="403">
        <v>0.52777777777777779</v>
      </c>
      <c r="AE21" s="404"/>
      <c r="AF21" s="405"/>
      <c r="AG21" s="388"/>
      <c r="AH21" s="388"/>
      <c r="AI21" s="388"/>
      <c r="AJ21" s="388"/>
      <c r="AK21" s="388"/>
      <c r="AL21" s="388"/>
      <c r="AM21" s="388"/>
      <c r="AN21" s="388"/>
      <c r="AO21" s="391"/>
      <c r="AP21" s="10"/>
      <c r="AQ21" s="10"/>
      <c r="AS21" s="6"/>
      <c r="AT21" s="6"/>
      <c r="AU21" s="6"/>
      <c r="AV21" s="383"/>
    </row>
    <row r="22" spans="1:48" ht="20.100000000000001" customHeight="1">
      <c r="A22" s="366"/>
      <c r="B22" s="369"/>
      <c r="C22" s="400" t="str">
        <f>IF(AND($O$6=""),"",$O$6)</f>
        <v>学大</v>
      </c>
      <c r="D22" s="401"/>
      <c r="E22" s="402"/>
      <c r="F22" s="400" t="str">
        <f>IF(AND($O$10=""),"",$O$10)</f>
        <v>東久７小</v>
      </c>
      <c r="G22" s="401"/>
      <c r="H22" s="402"/>
      <c r="I22" s="400" t="str">
        <f>IF(AND($O$14=""),"",$O$14)</f>
        <v>東久７小</v>
      </c>
      <c r="J22" s="401"/>
      <c r="K22" s="402"/>
      <c r="L22" s="400" t="str">
        <f>IF(AND($O$18=""),"",$O$18)</f>
        <v>東久７小</v>
      </c>
      <c r="M22" s="401"/>
      <c r="N22" s="402"/>
      <c r="O22" s="374"/>
      <c r="P22" s="375"/>
      <c r="Q22" s="376"/>
      <c r="R22" s="400" t="s">
        <v>291</v>
      </c>
      <c r="S22" s="401"/>
      <c r="T22" s="402"/>
      <c r="U22" s="400" t="s">
        <v>137</v>
      </c>
      <c r="V22" s="401"/>
      <c r="W22" s="402"/>
      <c r="X22" s="400" t="s">
        <v>41</v>
      </c>
      <c r="Y22" s="401"/>
      <c r="Z22" s="402"/>
      <c r="AA22" s="400" t="s">
        <v>274</v>
      </c>
      <c r="AB22" s="401"/>
      <c r="AC22" s="402"/>
      <c r="AD22" s="400" t="s">
        <v>137</v>
      </c>
      <c r="AE22" s="401"/>
      <c r="AF22" s="402"/>
      <c r="AG22" s="388"/>
      <c r="AH22" s="388"/>
      <c r="AI22" s="388"/>
      <c r="AJ22" s="388"/>
      <c r="AK22" s="388"/>
      <c r="AL22" s="388"/>
      <c r="AM22" s="388"/>
      <c r="AN22" s="388"/>
      <c r="AO22" s="391"/>
      <c r="AP22" s="10"/>
      <c r="AQ22" s="10"/>
      <c r="AS22" s="6"/>
      <c r="AT22" s="6"/>
      <c r="AU22" s="6"/>
      <c r="AV22" s="383"/>
    </row>
    <row r="23" spans="1:48" ht="24" customHeight="1">
      <c r="A23" s="367"/>
      <c r="B23" s="370"/>
      <c r="C23" s="11">
        <f>IF(AND($Q$7=""),"",$Q$7)</f>
        <v>1</v>
      </c>
      <c r="D23" s="15" t="str">
        <f>IF(AND($C23="",$E23=""),"",IF($C23&gt;$E23,"○",IF($C23=$E23,"△",IF($C23&lt;$E23,"●"))))</f>
        <v>●</v>
      </c>
      <c r="E23" s="16">
        <f>IF(AND($O$7=""),"",$O$7)</f>
        <v>5</v>
      </c>
      <c r="F23" s="11">
        <f>IF(AND(Q$11=""),"",Q$11)</f>
        <v>0</v>
      </c>
      <c r="G23" s="15" t="str">
        <f>IF(AND($F23="",$H23=""),"",IF($F23&gt;$H23,"○",IF($F23=$H23,"△",IF($F23&lt;$H23,"●"))))</f>
        <v>●</v>
      </c>
      <c r="H23" s="16">
        <f>IF(AND(O$11=""),"",O$11)</f>
        <v>5</v>
      </c>
      <c r="I23" s="11">
        <f>IF(AND($Q$15=""),"",$Q$15)</f>
        <v>0</v>
      </c>
      <c r="J23" s="15" t="str">
        <f>IF(AND($I23="",$K23=""),"",IF($I23&gt;$K23,"○",IF($I23=$K23,"△",IF($I23&lt;$K23,"●"))))</f>
        <v>●</v>
      </c>
      <c r="K23" s="16">
        <f>IF(AND($O$15=""),"",$O$15)</f>
        <v>1</v>
      </c>
      <c r="L23" s="11">
        <f>IF(AND($Q$19=""),"",$Q$19)</f>
        <v>4</v>
      </c>
      <c r="M23" s="15" t="str">
        <f>IF(AND($L23="",$N23=""),"",IF($L23&gt;$N23,"○",IF($L23=$N23,"△",IF($L23&lt;$N23,"●"))))</f>
        <v>○</v>
      </c>
      <c r="N23" s="16">
        <f>IF(AND($O$19=""),"",$O$19)</f>
        <v>1</v>
      </c>
      <c r="O23" s="377"/>
      <c r="P23" s="378"/>
      <c r="Q23" s="379"/>
      <c r="R23" s="11">
        <v>3</v>
      </c>
      <c r="S23" s="15" t="str">
        <f>IF(AND($R23="",$T23=""),"",IF($R23&gt;$T23,"○",IF($R23=$T23,"△",IF($R23&lt;$T23,"●"))))</f>
        <v>○</v>
      </c>
      <c r="T23" s="16">
        <v>1</v>
      </c>
      <c r="U23" s="11">
        <v>3</v>
      </c>
      <c r="V23" s="15" t="str">
        <f>IF(AND($U23="",$W23=""),"",IF($U23&gt;$W23,"○",IF($U23=$W23,"△",IF($U23&lt;$W23,"●"))))</f>
        <v>○</v>
      </c>
      <c r="W23" s="16">
        <v>0</v>
      </c>
      <c r="X23" s="11">
        <v>3</v>
      </c>
      <c r="Y23" s="15" t="str">
        <f>IF(AND($X23="",$Z23=""),"",IF($X23&gt;$Z23,"○",IF($X23=$Z23,"△",IF($X23&lt;$Z23,"●"))))</f>
        <v>○</v>
      </c>
      <c r="Z23" s="16">
        <v>0</v>
      </c>
      <c r="AA23" s="11">
        <v>9</v>
      </c>
      <c r="AB23" s="15" t="str">
        <f>IF(AND($AA23="",$AC23=""),"",IF($AA23&gt;$AC23,"○",IF($AA23=$AC23,"△",IF($AA23&lt;$AC23,"●"))))</f>
        <v>○</v>
      </c>
      <c r="AC23" s="16">
        <v>0</v>
      </c>
      <c r="AD23" s="11">
        <v>5</v>
      </c>
      <c r="AE23" s="15" t="str">
        <f>IF(AND($AD23="",$AF23=""),"",IF($AD23&gt;$AF23,"○",IF($AD23=$AF23,"△",IF($AD23&lt;$AF23,"●"))))</f>
        <v>○</v>
      </c>
      <c r="AF23" s="16">
        <v>1</v>
      </c>
      <c r="AG23" s="389"/>
      <c r="AH23" s="389"/>
      <c r="AI23" s="389"/>
      <c r="AJ23" s="389"/>
      <c r="AK23" s="389"/>
      <c r="AL23" s="389"/>
      <c r="AM23" s="389"/>
      <c r="AN23" s="389"/>
      <c r="AO23" s="392"/>
      <c r="AP23" s="12">
        <f>COUNTIF(C23:AF23,"○")*3</f>
        <v>18</v>
      </c>
      <c r="AQ23" s="12">
        <f>COUNTIF(C23:AF23,"△")*1</f>
        <v>0</v>
      </c>
      <c r="AR23" s="12">
        <f>COUNTIF(C23:AF23,"●")*0</f>
        <v>0</v>
      </c>
      <c r="AS23" s="13" t="str">
        <f>B20</f>
        <v>東久キッカーズ</v>
      </c>
      <c r="AT23" s="13"/>
      <c r="AU23" s="6"/>
      <c r="AV23" s="383"/>
    </row>
    <row r="24" spans="1:48" ht="20.100000000000001" customHeight="1">
      <c r="A24" s="365">
        <v>6</v>
      </c>
      <c r="B24" s="368" t="s">
        <v>275</v>
      </c>
      <c r="C24" s="397" t="str">
        <f>IF(AND($R$4=""),"",$R$4)</f>
        <v>５月５日</v>
      </c>
      <c r="D24" s="398"/>
      <c r="E24" s="399"/>
      <c r="F24" s="397">
        <f>IF(AND($R$8=""),"",$R$8)</f>
        <v>42876</v>
      </c>
      <c r="G24" s="398"/>
      <c r="H24" s="399"/>
      <c r="I24" s="397">
        <f>IF(AND($R$12=""),"",$R$12)</f>
        <v>42897</v>
      </c>
      <c r="J24" s="398"/>
      <c r="K24" s="399"/>
      <c r="L24" s="397">
        <f>IF(AND($R$16=""),"",$R$16)</f>
        <v>42840</v>
      </c>
      <c r="M24" s="398"/>
      <c r="N24" s="399"/>
      <c r="O24" s="397">
        <f>IF(AND($R$20=""),"",$R$20)</f>
        <v>42876</v>
      </c>
      <c r="P24" s="398"/>
      <c r="Q24" s="399"/>
      <c r="R24" s="371"/>
      <c r="S24" s="372"/>
      <c r="T24" s="373"/>
      <c r="U24" s="397">
        <v>42883</v>
      </c>
      <c r="V24" s="398"/>
      <c r="W24" s="399"/>
      <c r="X24" s="397">
        <v>42840</v>
      </c>
      <c r="Y24" s="398"/>
      <c r="Z24" s="399"/>
      <c r="AA24" s="397">
        <v>42890</v>
      </c>
      <c r="AB24" s="398"/>
      <c r="AC24" s="399"/>
      <c r="AD24" s="397">
        <v>42860</v>
      </c>
      <c r="AE24" s="398"/>
      <c r="AF24" s="399"/>
      <c r="AG24" s="387">
        <f t="shared" ref="AG24" si="36">IF(AND($D27="",$G27="",$J27="",$M27="",$P27="",$S27="",$V27="",$Y27="",$AB27="",$AE27=""),"",SUM((COUNTIF($C27:$AF27,"○")),(COUNTIF($C27:$AF27,"●")),(COUNTIF($C27:$AF27,"△"))))</f>
        <v>9</v>
      </c>
      <c r="AH24" s="387">
        <f t="shared" ref="AH24" si="37">IF(AND($D27="",$G27="",$J27="",$M27="",$P27="",$S27="",$V27="",$Y27="",$AB27="",$AE27=""),"",SUM($AP27:$AR27))</f>
        <v>12</v>
      </c>
      <c r="AI24" s="387">
        <f t="shared" ref="AI24" si="38">IF(AND($D27="",$G27="",$J27="",$J27="",$M27="",$P27="",$S27="",$V27="",$Y27="",$AB27="",$AE27=""),"",COUNTIF(C27:AF27,"○"))</f>
        <v>4</v>
      </c>
      <c r="AJ24" s="387">
        <f t="shared" ref="AJ24" si="39">IF(AND($D27="",$G27="",$J27="",$J27="",$M27="",$P27="",$S27="",$V27="",$Y27="",$AB27="",$AE27=""),"",COUNTIF(C27:AF27,"●"))</f>
        <v>5</v>
      </c>
      <c r="AK24" s="387">
        <f t="shared" ref="AK24" si="40">IF(AND($D27="",$G27="",$J27="",$J27="",$M27="",$P27="",$S27="",$V27="",$Y27="",$AB27="",$AE27=""),"",COUNTIF(C27:AF27,"△"))</f>
        <v>0</v>
      </c>
      <c r="AL24" s="387">
        <f t="shared" ref="AL24" si="41">IF(AND($C27="",$F27="",$I27="",$L27="",$O27="",$R27="",$U27="",$X27="",$AA27="",$AD27=""),"",SUM($C27,$F27,$I27,$L27,$O27,$R27,$U27,$X27,$AA27,$AD27))</f>
        <v>22</v>
      </c>
      <c r="AM24" s="387">
        <f t="shared" ref="AM24" si="42">IF(AND($E27="",$H27="",$K27="",$N27="",$Q27="",$T27="",$W27="",$Z27="",$AC27="",$AF27=""),"",SUM($E27,$H27,$K27,$N27,$Q27,$T27,$W27,$Z27,$AC27,$AF27))</f>
        <v>17</v>
      </c>
      <c r="AN24" s="387">
        <f t="shared" ref="AN24" si="43">IF(AND($AL24="",$AM24=""),"",($AL24-$AM24))</f>
        <v>5</v>
      </c>
      <c r="AO24" s="390">
        <f>IF(AND($AG24=""),"",RANK(AV24,AV$4:AV$43))</f>
        <v>6</v>
      </c>
      <c r="AP24" s="10"/>
      <c r="AQ24" s="10"/>
      <c r="AS24" s="6"/>
      <c r="AT24" s="6"/>
      <c r="AU24" s="6"/>
      <c r="AV24" s="383">
        <f t="shared" ref="AV24" si="44">IFERROR(AH24*1000000+AN24*100+AL24,"")</f>
        <v>12000522</v>
      </c>
    </row>
    <row r="25" spans="1:48" ht="20.100000000000001" customHeight="1">
      <c r="A25" s="366"/>
      <c r="B25" s="369"/>
      <c r="C25" s="403">
        <f>IF(AND($R$5=""),"",$R$5)</f>
        <v>0.4861111111111111</v>
      </c>
      <c r="D25" s="404"/>
      <c r="E25" s="405"/>
      <c r="F25" s="403">
        <f>IF(AND($R$9=""),"",$R$9)</f>
        <v>0.45833333333333331</v>
      </c>
      <c r="G25" s="404"/>
      <c r="H25" s="405"/>
      <c r="I25" s="403" t="str">
        <f>IF(AND($R$13=""),"",$R$13)</f>
        <v>清瀬三中</v>
      </c>
      <c r="J25" s="404"/>
      <c r="K25" s="405"/>
      <c r="L25" s="403">
        <f>IF(AND($R$17=""),"",$R$17)</f>
        <v>0.59027777777777779</v>
      </c>
      <c r="M25" s="404"/>
      <c r="N25" s="405"/>
      <c r="O25" s="403" t="str">
        <f>IF(AND($R$21=""),"",$R$21)</f>
        <v>学大</v>
      </c>
      <c r="P25" s="404"/>
      <c r="Q25" s="405"/>
      <c r="R25" s="374"/>
      <c r="S25" s="375"/>
      <c r="T25" s="376"/>
      <c r="U25" s="403">
        <v>0.5</v>
      </c>
      <c r="V25" s="404"/>
      <c r="W25" s="405"/>
      <c r="X25" s="403">
        <v>0.4513888888888889</v>
      </c>
      <c r="Y25" s="404"/>
      <c r="Z25" s="405"/>
      <c r="AA25" s="403">
        <v>0.61111111111111105</v>
      </c>
      <c r="AB25" s="404"/>
      <c r="AC25" s="405"/>
      <c r="AD25" s="403">
        <v>0.41666666666666669</v>
      </c>
      <c r="AE25" s="404"/>
      <c r="AF25" s="405"/>
      <c r="AG25" s="388"/>
      <c r="AH25" s="388"/>
      <c r="AI25" s="388"/>
      <c r="AJ25" s="388"/>
      <c r="AK25" s="388"/>
      <c r="AL25" s="388"/>
      <c r="AM25" s="388"/>
      <c r="AN25" s="388"/>
      <c r="AO25" s="391"/>
      <c r="AP25" s="10"/>
      <c r="AQ25" s="10"/>
      <c r="AS25" s="6"/>
      <c r="AT25" s="6"/>
      <c r="AU25" s="6"/>
      <c r="AV25" s="383"/>
    </row>
    <row r="26" spans="1:48" ht="20.100000000000001" customHeight="1">
      <c r="A26" s="366"/>
      <c r="B26" s="369"/>
      <c r="C26" s="400" t="str">
        <f>IF(AND($R$6=""),"",$R$6)</f>
        <v>小金井東小</v>
      </c>
      <c r="D26" s="401"/>
      <c r="E26" s="402"/>
      <c r="F26" s="400" t="str">
        <f>IF(AND($R$10=""),"",$R$10)</f>
        <v>学大</v>
      </c>
      <c r="G26" s="401"/>
      <c r="H26" s="402"/>
      <c r="I26" s="400" t="str">
        <f>IF(AND($R$14=""),"",$R$14)</f>
        <v>１３：００</v>
      </c>
      <c r="J26" s="401"/>
      <c r="K26" s="402"/>
      <c r="L26" s="400" t="str">
        <f>IF(AND($R$18=""),"",$R$18)</f>
        <v>小金井市営G</v>
      </c>
      <c r="M26" s="401"/>
      <c r="N26" s="402"/>
      <c r="O26" s="400" t="str">
        <f>IF(AND($R$22=""),"",$R$22)</f>
        <v>１６：００</v>
      </c>
      <c r="P26" s="401"/>
      <c r="Q26" s="402"/>
      <c r="R26" s="374"/>
      <c r="S26" s="375"/>
      <c r="T26" s="376"/>
      <c r="U26" s="400" t="s">
        <v>137</v>
      </c>
      <c r="V26" s="401"/>
      <c r="W26" s="402"/>
      <c r="X26" s="400" t="s">
        <v>41</v>
      </c>
      <c r="Y26" s="401"/>
      <c r="Z26" s="402"/>
      <c r="AA26" s="400" t="s">
        <v>41</v>
      </c>
      <c r="AB26" s="401"/>
      <c r="AC26" s="402"/>
      <c r="AD26" s="400" t="s">
        <v>138</v>
      </c>
      <c r="AE26" s="401"/>
      <c r="AF26" s="402"/>
      <c r="AG26" s="388"/>
      <c r="AH26" s="388"/>
      <c r="AI26" s="388"/>
      <c r="AJ26" s="388"/>
      <c r="AK26" s="388"/>
      <c r="AL26" s="388"/>
      <c r="AM26" s="388"/>
      <c r="AN26" s="388"/>
      <c r="AO26" s="391"/>
      <c r="AP26" s="10"/>
      <c r="AQ26" s="10"/>
      <c r="AS26" s="6"/>
      <c r="AT26" s="6"/>
      <c r="AU26" s="6"/>
      <c r="AV26" s="383"/>
    </row>
    <row r="27" spans="1:48" ht="24" customHeight="1">
      <c r="A27" s="367"/>
      <c r="B27" s="370"/>
      <c r="C27" s="11">
        <f>IF(AND($T$7=""),"",$T$7)</f>
        <v>0</v>
      </c>
      <c r="D27" s="15" t="str">
        <f>IF(AND($C27="",$E27=""),"",IF($C27&gt;$E27,"○",IF($C27=$E27,"△",IF($C27&lt;$E27,"●"))))</f>
        <v>●</v>
      </c>
      <c r="E27" s="16">
        <f>IF(AND($R$7=""),"",$R$7)</f>
        <v>5</v>
      </c>
      <c r="F27" s="11">
        <f>IF(AND(T$11=""),"",T$11)</f>
        <v>0</v>
      </c>
      <c r="G27" s="15" t="str">
        <f>IF(AND($F27="",$H27=""),"",IF($F27&gt;$H27,"○",IF($F27=$H27,"△",IF($F27&lt;$H27,"●"))))</f>
        <v>●</v>
      </c>
      <c r="H27" s="16">
        <f>IF(AND(R$11=""),"",R$11)</f>
        <v>5</v>
      </c>
      <c r="I27" s="11">
        <f>IF(AND($T$15=""),"",$T$15)</f>
        <v>0</v>
      </c>
      <c r="J27" s="15" t="str">
        <f>IF(AND($I27="",$K27=""),"",IF($I27&gt;$K27,"○",IF($I27=$K27,"△",IF($I27&lt;$K27,"●"))))</f>
        <v>●</v>
      </c>
      <c r="K27" s="16">
        <f>IF(AND($R$15=""),"",$R$15)</f>
        <v>1</v>
      </c>
      <c r="L27" s="11">
        <f>IF(AND($T$19=""),"",$T$19)</f>
        <v>2</v>
      </c>
      <c r="M27" s="15" t="str">
        <f>IF(AND($L27="",$N27=""),"",IF($L27&gt;$N27,"○",IF($L27=$N27,"△",IF($L27&lt;$N27,"●"))))</f>
        <v>○</v>
      </c>
      <c r="N27" s="16">
        <f>IF(AND($R$19=""),"",$R$19)</f>
        <v>0</v>
      </c>
      <c r="O27" s="11">
        <f>IF(AND($T$23=""),"",$T$23)</f>
        <v>1</v>
      </c>
      <c r="P27" s="15" t="str">
        <f>IF(AND($O27="",$Q27=""),"",IF($O27&gt;$Q27,"○",IF($O27=$Q27,"△",IF($O27&lt;$Q27,"●"))))</f>
        <v>●</v>
      </c>
      <c r="Q27" s="16">
        <f>IF(AND($R$23=""),"",$R$23)</f>
        <v>3</v>
      </c>
      <c r="R27" s="377"/>
      <c r="S27" s="378"/>
      <c r="T27" s="379"/>
      <c r="U27" s="11">
        <v>1</v>
      </c>
      <c r="V27" s="15" t="str">
        <f>IF(AND($U27="",$W27=""),"",IF($U27&gt;$W27,"○",IF($U27=$W27,"△",IF($U27&lt;$W27,"●"))))</f>
        <v>●</v>
      </c>
      <c r="W27" s="16">
        <v>3</v>
      </c>
      <c r="X27" s="11">
        <v>5</v>
      </c>
      <c r="Y27" s="15" t="str">
        <f>IF(AND($X27="",$Z27=""),"",IF($X27&gt;$Z27,"○",IF($X27=$Z27,"△",IF($X27&lt;$Z27,"●"))))</f>
        <v>○</v>
      </c>
      <c r="Z27" s="16">
        <v>0</v>
      </c>
      <c r="AA27" s="11">
        <v>10</v>
      </c>
      <c r="AB27" s="15" t="str">
        <f>IF(AND($AA27="",$AC27=""),"",IF($AA27&gt;$AC27,"○",IF($AA27=$AC27,"△",IF($AA27&lt;$AC27,"●"))))</f>
        <v>○</v>
      </c>
      <c r="AC27" s="16">
        <v>0</v>
      </c>
      <c r="AD27" s="11">
        <v>3</v>
      </c>
      <c r="AE27" s="15" t="str">
        <f>IF(AND($AD27="",$AF27=""),"",IF($AD27&gt;$AF27,"○",IF($AD27=$AF27,"△",IF($AD27&lt;$AF27,"●"))))</f>
        <v>○</v>
      </c>
      <c r="AF27" s="16">
        <v>0</v>
      </c>
      <c r="AG27" s="389"/>
      <c r="AH27" s="389"/>
      <c r="AI27" s="389"/>
      <c r="AJ27" s="389"/>
      <c r="AK27" s="389"/>
      <c r="AL27" s="389"/>
      <c r="AM27" s="389"/>
      <c r="AN27" s="389"/>
      <c r="AO27" s="392"/>
      <c r="AP27" s="12">
        <f>COUNTIF(C27:AF27,"○")*3</f>
        <v>12</v>
      </c>
      <c r="AQ27" s="12">
        <f>COUNTIF(C27:AF27,"△")*1</f>
        <v>0</v>
      </c>
      <c r="AR27" s="12">
        <f>COUNTIF(C27:AF27,"●")*0</f>
        <v>0</v>
      </c>
      <c r="AS27" s="13" t="str">
        <f>B24</f>
        <v>Nadeshiko</v>
      </c>
      <c r="AT27" s="13"/>
      <c r="AU27" s="6"/>
      <c r="AV27" s="383"/>
    </row>
    <row r="28" spans="1:48" ht="20.100000000000001" customHeight="1">
      <c r="A28" s="365">
        <v>7</v>
      </c>
      <c r="B28" s="368" t="s">
        <v>276</v>
      </c>
      <c r="C28" s="397">
        <f>IF(AND($U$4=""),"",$U$4)</f>
        <v>42834</v>
      </c>
      <c r="D28" s="398"/>
      <c r="E28" s="399"/>
      <c r="F28" s="397">
        <f>IF(AND($U$8=""),"",$U$8)</f>
        <v>42834</v>
      </c>
      <c r="G28" s="398"/>
      <c r="H28" s="399"/>
      <c r="I28" s="397">
        <f>IF(AND($U$12=""),"",$U$12)</f>
        <v>42860</v>
      </c>
      <c r="J28" s="398"/>
      <c r="K28" s="399"/>
      <c r="L28" s="397">
        <f>IF(AND($U$16=""),"",$U$16)</f>
        <v>42904</v>
      </c>
      <c r="M28" s="398"/>
      <c r="N28" s="399"/>
      <c r="O28" s="397">
        <f>IF(AND($U$20=""),"",$U$20)</f>
        <v>42883</v>
      </c>
      <c r="P28" s="398"/>
      <c r="Q28" s="399"/>
      <c r="R28" s="397">
        <f>IF(AND($U$24=""),"",$U$24)</f>
        <v>42883</v>
      </c>
      <c r="S28" s="398"/>
      <c r="T28" s="399"/>
      <c r="U28" s="371"/>
      <c r="V28" s="372"/>
      <c r="W28" s="373"/>
      <c r="X28" s="397">
        <v>42904</v>
      </c>
      <c r="Y28" s="398"/>
      <c r="Z28" s="399"/>
      <c r="AA28" s="397">
        <v>42847</v>
      </c>
      <c r="AB28" s="398"/>
      <c r="AC28" s="399"/>
      <c r="AD28" s="397">
        <v>42847</v>
      </c>
      <c r="AE28" s="398"/>
      <c r="AF28" s="399"/>
      <c r="AG28" s="387">
        <f t="shared" ref="AG28" si="45">IF(AND($D31="",$G31="",$J31="",$M31="",$P31="",$S31="",$V31="",$Y31="",$AB31="",$AE31=""),"",SUM((COUNTIF($C31:$AF31,"○")),(COUNTIF($C31:$AF31,"●")),(COUNTIF($C31:$AF31,"△"))))</f>
        <v>9</v>
      </c>
      <c r="AH28" s="387">
        <f t="shared" ref="AH28" si="46">IF(AND($D31="",$G31="",$J31="",$M31="",$P31="",$S31="",$V31="",$Y31="",$AB31="",$AE31=""),"",SUM($AP31:$AR31))</f>
        <v>16</v>
      </c>
      <c r="AI28" s="387">
        <f t="shared" ref="AI28" si="47">IF(AND($D31="",$G31="",$J31="",$J31="",$M31="",$P31="",$S31="",$V31="",$Y31="",$AB31="",$AE31=""),"",COUNTIF(C31:AF31,"○"))</f>
        <v>5</v>
      </c>
      <c r="AJ28" s="387">
        <f t="shared" ref="AJ28" si="48">IF(AND($D31="",$G31="",$J31="",$J31="",$M31="",$P31="",$S31="",$V31="",$Y31="",$AB31="",$AE31=""),"",COUNTIF(C31:AF31,"●"))</f>
        <v>3</v>
      </c>
      <c r="AK28" s="387">
        <f t="shared" ref="AK28" si="49">IF(AND($D31="",$G31="",$J31="",$J31="",$M31="",$P31="",$S31="",$V31="",$Y31="",$AB31="",$AE31=""),"",COUNTIF(C31:AF31,"△"))</f>
        <v>1</v>
      </c>
      <c r="AL28" s="387">
        <f t="shared" ref="AL28" si="50">IF(AND($C31="",$F31="",$I31="",$L31="",$O31="",$R31="",$U31="",$X31="",$AA31="",$AD31=""),"",SUM($C31,$F31,$I31,$L31,$O31,$R31,$U31,$X31,$AA31,$AD31))</f>
        <v>17</v>
      </c>
      <c r="AM28" s="387">
        <f t="shared" ref="AM28" si="51">IF(AND($E31="",$H31="",$K31="",$N31="",$Q31="",$T31="",$W31="",$Z31="",$AC31="",$AF31=""),"",SUM($E31,$H31,$K31,$N31,$Q31,$T31,$W31,$Z31,$AC31,$AF31))</f>
        <v>19</v>
      </c>
      <c r="AN28" s="387">
        <f t="shared" ref="AN28" si="52">IF(AND($AL28="",$AM28=""),"",($AL28-$AM28))</f>
        <v>-2</v>
      </c>
      <c r="AO28" s="390">
        <f>IF(AND($AG28=""),"",RANK(AV28,AV$4:AV$43))</f>
        <v>5</v>
      </c>
      <c r="AP28" s="10"/>
      <c r="AQ28" s="10"/>
      <c r="AS28" s="6"/>
      <c r="AT28" s="6"/>
      <c r="AU28" s="6"/>
      <c r="AV28" s="383">
        <f t="shared" ref="AV28" si="53">IFERROR(AH28*1000000+AN28*100+AL28,"")</f>
        <v>15999817</v>
      </c>
    </row>
    <row r="29" spans="1:48" ht="20.100000000000001" customHeight="1">
      <c r="A29" s="366"/>
      <c r="B29" s="369"/>
      <c r="C29" s="403">
        <f>IF(AND($U$5=""),"",$U$5)</f>
        <v>0.57638888888888895</v>
      </c>
      <c r="D29" s="404"/>
      <c r="E29" s="405"/>
      <c r="F29" s="403">
        <f>IF(AND($U$9=""),"",$U$9)</f>
        <v>0.61805555555555558</v>
      </c>
      <c r="G29" s="404"/>
      <c r="H29" s="405"/>
      <c r="I29" s="403">
        <f>IF(AND($U$13=""),"",$U$13)</f>
        <v>0.4513888888888889</v>
      </c>
      <c r="J29" s="404"/>
      <c r="K29" s="405"/>
      <c r="L29" s="403">
        <f>IF(AND($U$17=""),"",$U$17)</f>
        <v>0.40972222222222227</v>
      </c>
      <c r="M29" s="404"/>
      <c r="N29" s="405"/>
      <c r="O29" s="403">
        <f>IF(AND($U$21=""),"",$U$21)</f>
        <v>0.58333333333333337</v>
      </c>
      <c r="P29" s="404"/>
      <c r="Q29" s="405"/>
      <c r="R29" s="403">
        <f>IF(AND($U$25=""),"",$U$25)</f>
        <v>0.5</v>
      </c>
      <c r="S29" s="404"/>
      <c r="T29" s="405"/>
      <c r="U29" s="374"/>
      <c r="V29" s="375"/>
      <c r="W29" s="376"/>
      <c r="X29" s="403">
        <v>0.47916666666666669</v>
      </c>
      <c r="Y29" s="404"/>
      <c r="Z29" s="405"/>
      <c r="AA29" s="403">
        <v>0.36458333333333331</v>
      </c>
      <c r="AB29" s="404"/>
      <c r="AC29" s="405"/>
      <c r="AD29" s="403">
        <v>0.40625</v>
      </c>
      <c r="AE29" s="404"/>
      <c r="AF29" s="405"/>
      <c r="AG29" s="388"/>
      <c r="AH29" s="388"/>
      <c r="AI29" s="388"/>
      <c r="AJ29" s="388"/>
      <c r="AK29" s="388"/>
      <c r="AL29" s="388"/>
      <c r="AM29" s="388"/>
      <c r="AN29" s="388"/>
      <c r="AO29" s="391"/>
      <c r="AP29" s="10"/>
      <c r="AQ29" s="10"/>
      <c r="AS29" s="6"/>
      <c r="AT29" s="6"/>
      <c r="AU29" s="6"/>
      <c r="AV29" s="383"/>
    </row>
    <row r="30" spans="1:48" ht="20.100000000000001" customHeight="1">
      <c r="A30" s="366"/>
      <c r="B30" s="369"/>
      <c r="C30" s="400" t="str">
        <f>IF(AND($U$6=""),"",$U$6)</f>
        <v>下里小</v>
      </c>
      <c r="D30" s="401"/>
      <c r="E30" s="402"/>
      <c r="F30" s="400" t="str">
        <f>IF(AND($U$10=""),"",$U$10)</f>
        <v>下里小</v>
      </c>
      <c r="G30" s="401"/>
      <c r="H30" s="402"/>
      <c r="I30" s="400" t="str">
        <f>IF(AND($U$14=""),"",$U$14)</f>
        <v>小金井東小</v>
      </c>
      <c r="J30" s="401"/>
      <c r="K30" s="402"/>
      <c r="L30" s="400" t="str">
        <f>IF(AND($U$18=""),"",$U$18)</f>
        <v>内山B</v>
      </c>
      <c r="M30" s="401"/>
      <c r="N30" s="402"/>
      <c r="O30" s="400" t="str">
        <f>IF(AND($U$22=""),"",$U$22)</f>
        <v>学大</v>
      </c>
      <c r="P30" s="401"/>
      <c r="Q30" s="402"/>
      <c r="R30" s="400" t="str">
        <f>IF(AND($U$26=""),"",$U$26)</f>
        <v>学大</v>
      </c>
      <c r="S30" s="401"/>
      <c r="T30" s="402"/>
      <c r="U30" s="374"/>
      <c r="V30" s="375"/>
      <c r="W30" s="376"/>
      <c r="X30" s="400" t="s">
        <v>274</v>
      </c>
      <c r="Y30" s="401"/>
      <c r="Z30" s="402"/>
      <c r="AA30" s="400" t="s">
        <v>41</v>
      </c>
      <c r="AB30" s="401"/>
      <c r="AC30" s="402"/>
      <c r="AD30" s="400" t="s">
        <v>281</v>
      </c>
      <c r="AE30" s="401"/>
      <c r="AF30" s="402"/>
      <c r="AG30" s="388"/>
      <c r="AH30" s="388"/>
      <c r="AI30" s="388"/>
      <c r="AJ30" s="388"/>
      <c r="AK30" s="388"/>
      <c r="AL30" s="388"/>
      <c r="AM30" s="388"/>
      <c r="AN30" s="388"/>
      <c r="AO30" s="391"/>
      <c r="AP30" s="10"/>
      <c r="AQ30" s="10"/>
      <c r="AS30" s="6"/>
      <c r="AT30" s="6"/>
      <c r="AU30" s="6"/>
      <c r="AV30" s="383"/>
    </row>
    <row r="31" spans="1:48" ht="24" customHeight="1">
      <c r="A31" s="367"/>
      <c r="B31" s="370"/>
      <c r="C31" s="11">
        <f>IF(AND($W$7=""),"",$W$7)</f>
        <v>0</v>
      </c>
      <c r="D31" s="15" t="str">
        <f>IF(AND($C31="",$E31=""),"",IF($C31&gt;$E31,"○",IF($C31=$E31,"△",IF($C31&lt;$E31,"●"))))</f>
        <v>●</v>
      </c>
      <c r="E31" s="16">
        <f>IF(AND($U$7=""),"",$U$7)</f>
        <v>5</v>
      </c>
      <c r="F31" s="11">
        <f>IF(AND(W$11=""),"",W$11)</f>
        <v>0</v>
      </c>
      <c r="G31" s="15" t="str">
        <f>IF(AND($F31="",$H31=""),"",IF($F31&gt;$H31,"○",IF($F31=$H31,"△",IF($F31&lt;$H31,"●"))))</f>
        <v>●</v>
      </c>
      <c r="H31" s="16">
        <f>IF(AND(U$11=""),"",U$11)</f>
        <v>8</v>
      </c>
      <c r="I31" s="11">
        <f>IF(AND($W$15=""),"",$W$15)</f>
        <v>1</v>
      </c>
      <c r="J31" s="15" t="str">
        <f>IF(AND($I31="",$K31=""),"",IF($I31&gt;$K31,"○",IF($I31=$K31,"△",IF($I31&lt;$K31,"●"))))</f>
        <v>△</v>
      </c>
      <c r="K31" s="16">
        <f>IF(AND($U$15=""),"",$U$15)</f>
        <v>1</v>
      </c>
      <c r="L31" s="11">
        <f>IF(AND($W$19=""),"",$W$19)</f>
        <v>3</v>
      </c>
      <c r="M31" s="15" t="str">
        <f>IF(AND($L31="",$N31=""),"",IF($L31&gt;$N31,"○",IF($L31=$N31,"△",IF($L31&lt;$N31,"●"))))</f>
        <v>○</v>
      </c>
      <c r="N31" s="16">
        <f>IF(AND($U$19=""),"",$U$19)</f>
        <v>1</v>
      </c>
      <c r="O31" s="11">
        <f>IF(AND($W$23=""),"",$W$23)</f>
        <v>0</v>
      </c>
      <c r="P31" s="15" t="str">
        <f>IF(AND($O31="",$Q31=""),"",IF($O31&gt;$Q31,"○",IF($O31=$Q31,"△",IF($O31&lt;$Q31,"●"))))</f>
        <v>●</v>
      </c>
      <c r="Q31" s="16">
        <f>IF(AND($U$23=""),"",$U$23)</f>
        <v>3</v>
      </c>
      <c r="R31" s="11">
        <f>IF(AND($W$27=""),"",$W$27)</f>
        <v>3</v>
      </c>
      <c r="S31" s="15" t="str">
        <f>IF(AND($R31="",$T31=""),"",IF($R31&gt;$T31,"○",IF($R31=$T31,"△",IF($R31&lt;$T31,"●"))))</f>
        <v>○</v>
      </c>
      <c r="T31" s="16">
        <f>IF(AND($U$27=""),"",$U$27)</f>
        <v>1</v>
      </c>
      <c r="U31" s="377"/>
      <c r="V31" s="378"/>
      <c r="W31" s="379"/>
      <c r="X31" s="11">
        <v>5</v>
      </c>
      <c r="Y31" s="15" t="str">
        <f>IF(AND($X31="",$Z31=""),"",IF($X31&gt;$Z31,"○",IF($X31=$Z31,"△",IF($X31&lt;$Z31,"●"))))</f>
        <v>○</v>
      </c>
      <c r="Z31" s="16">
        <v>0</v>
      </c>
      <c r="AA31" s="11">
        <v>2</v>
      </c>
      <c r="AB31" s="15" t="str">
        <f>IF(AND($AA31="",$AC31=""),"",IF($AA31&gt;$AC31,"○",IF($AA31=$AC31,"△",IF($AA31&lt;$AC31,"●"))))</f>
        <v>○</v>
      </c>
      <c r="AC31" s="16">
        <v>0</v>
      </c>
      <c r="AD31" s="11">
        <v>3</v>
      </c>
      <c r="AE31" s="15" t="str">
        <f>IF(AND($AD31="",$AF31=""),"",IF($AD31&gt;$AF31,"○",IF($AD31=$AF31,"△",IF($AD31&lt;$AF31,"●"))))</f>
        <v>○</v>
      </c>
      <c r="AF31" s="16">
        <v>0</v>
      </c>
      <c r="AG31" s="389"/>
      <c r="AH31" s="389"/>
      <c r="AI31" s="389"/>
      <c r="AJ31" s="389"/>
      <c r="AK31" s="389"/>
      <c r="AL31" s="389"/>
      <c r="AM31" s="389"/>
      <c r="AN31" s="389"/>
      <c r="AO31" s="392"/>
      <c r="AP31" s="12">
        <f>COUNTIF(C31:AF31,"○")*3</f>
        <v>15</v>
      </c>
      <c r="AQ31" s="12">
        <f>COUNTIF(C31:AF31,"△")*1</f>
        <v>1</v>
      </c>
      <c r="AR31" s="12">
        <f>COUNTIF(C31:AF31,"●")*0</f>
        <v>0</v>
      </c>
      <c r="AS31" s="13" t="str">
        <f>B28</f>
        <v>ドンキーコング</v>
      </c>
      <c r="AT31" s="13"/>
      <c r="AU31" s="6"/>
      <c r="AV31" s="383"/>
    </row>
    <row r="32" spans="1:48" ht="20.100000000000001" customHeight="1">
      <c r="A32" s="365">
        <v>8</v>
      </c>
      <c r="B32" s="368" t="s">
        <v>24</v>
      </c>
      <c r="C32" s="397" t="str">
        <f>IF(AND($X$4=""),"",$X$4)</f>
        <v>６月４日</v>
      </c>
      <c r="D32" s="398"/>
      <c r="E32" s="399"/>
      <c r="F32" s="397">
        <f>IF(AND($X$8=""),"",$X$8)</f>
        <v>42862</v>
      </c>
      <c r="G32" s="398"/>
      <c r="H32" s="399"/>
      <c r="I32" s="397">
        <f>IF(AND($X$12=""),"",$X$12)</f>
        <v>42833</v>
      </c>
      <c r="J32" s="398"/>
      <c r="K32" s="399"/>
      <c r="L32" s="397">
        <f>IF(AND($X$16=""),"",$X$16)</f>
        <v>42840</v>
      </c>
      <c r="M32" s="398"/>
      <c r="N32" s="399"/>
      <c r="O32" s="397">
        <f>IF(AND($X$20=""),"",$X$20)</f>
        <v>42833</v>
      </c>
      <c r="P32" s="398"/>
      <c r="Q32" s="399"/>
      <c r="R32" s="397">
        <f>IF(AND($X$24=""),"",$X$24)</f>
        <v>42840</v>
      </c>
      <c r="S32" s="398"/>
      <c r="T32" s="399"/>
      <c r="U32" s="397">
        <f>IF(AND($X$28=""),"",$X$28)</f>
        <v>42904</v>
      </c>
      <c r="V32" s="398"/>
      <c r="W32" s="399"/>
      <c r="X32" s="371"/>
      <c r="Y32" s="372"/>
      <c r="Z32" s="373"/>
      <c r="AA32" s="397">
        <v>42904</v>
      </c>
      <c r="AB32" s="398"/>
      <c r="AC32" s="399"/>
      <c r="AD32" s="397">
        <v>42862</v>
      </c>
      <c r="AE32" s="398"/>
      <c r="AF32" s="399"/>
      <c r="AG32" s="387">
        <f t="shared" ref="AG32" si="54">IF(AND($D35="",$G35="",$J35="",$M35="",$P35="",$S35="",$V35="",$Y35="",$AB35="",$AE35=""),"",SUM((COUNTIF($C35:$AF35,"○")),(COUNTIF($C35:$AF35,"●")),(COUNTIF($C35:$AF35,"△"))))</f>
        <v>9</v>
      </c>
      <c r="AH32" s="387">
        <f t="shared" ref="AH32" si="55">IF(AND($D35="",$G35="",$J35="",$M35="",$P35="",$S35="",$V35="",$Y35="",$AB35="",$AE35=""),"",SUM($AP35:$AR35))</f>
        <v>4</v>
      </c>
      <c r="AI32" s="387">
        <f t="shared" ref="AI32" si="56">IF(AND($D35="",$G35="",$J35="",$J35="",$M35="",$P35="",$S35="",$V35="",$Y35="",$AB35="",$AE35=""),"",COUNTIF(C35:AF35,"○"))</f>
        <v>1</v>
      </c>
      <c r="AJ32" s="387">
        <f t="shared" ref="AJ32" si="57">IF(AND($D35="",$G35="",$J35="",$J35="",$M35="",$P35="",$S35="",$V35="",$Y35="",$AB35="",$AE35=""),"",COUNTIF(C35:AF35,"●"))</f>
        <v>7</v>
      </c>
      <c r="AK32" s="387">
        <f t="shared" ref="AK32" si="58">IF(AND($D35="",$G35="",$J35="",$J35="",$M35="",$P35="",$S35="",$V35="",$Y35="",$AB35="",$AE35=""),"",COUNTIF(C35:AF35,"△"))</f>
        <v>1</v>
      </c>
      <c r="AL32" s="387">
        <f t="shared" ref="AL32" si="59">IF(AND($C35="",$F35="",$I35="",$L35="",$O35="",$R35="",$U35="",$X35="",$AA35="",$AD35=""),"",SUM($C35,$F35,$I35,$L35,$O35,$R35,$U35,$X35,$AA35,$AD35))</f>
        <v>3</v>
      </c>
      <c r="AM32" s="387">
        <f>IF(AND($E35="",$H35="",$K35="",$N35="",$Q35="",$T35="",$W35="",$Z35="",$AC35="",$AF35=""),"",SUM($E35,$H35,$K35,$N35,$Q35,$T35,$W35,$Z35,$AC35,$AF35))</f>
        <v>38</v>
      </c>
      <c r="AN32" s="387">
        <f t="shared" ref="AN32" si="60">IF(AND($AL32="",$AM32=""),"",($AL32-$AM32))</f>
        <v>-35</v>
      </c>
      <c r="AO32" s="390">
        <f>IF(AND($AG32=""),"",RANK(AV32,AV$4:AV$43))</f>
        <v>8</v>
      </c>
      <c r="AP32" s="10"/>
      <c r="AQ32" s="10"/>
      <c r="AS32" s="6"/>
      <c r="AT32" s="6"/>
      <c r="AU32" s="6"/>
      <c r="AV32" s="383">
        <f t="shared" ref="AV32" si="61">IFERROR(AH32*1000000+AN32*100+AL32,"")</f>
        <v>3996503</v>
      </c>
    </row>
    <row r="33" spans="1:48" ht="20.100000000000001" customHeight="1">
      <c r="A33" s="366"/>
      <c r="B33" s="369"/>
      <c r="C33" s="403">
        <f>IF(AND($X$5=""),"",$X$5)</f>
        <v>0.57638888888888895</v>
      </c>
      <c r="D33" s="404"/>
      <c r="E33" s="405"/>
      <c r="F33" s="403">
        <f>IF(AND($X$9=""),"",$X$9)</f>
        <v>0.54166666666666663</v>
      </c>
      <c r="G33" s="404"/>
      <c r="H33" s="405"/>
      <c r="I33" s="403">
        <f>IF(AND($X$13=""),"",$X$13)</f>
        <v>0.40625</v>
      </c>
      <c r="J33" s="404"/>
      <c r="K33" s="405"/>
      <c r="L33" s="403">
        <f>IF(AND($X$17=""),"",$X$17)</f>
        <v>0.52083333333333337</v>
      </c>
      <c r="M33" s="404"/>
      <c r="N33" s="405"/>
      <c r="O33" s="403">
        <f>IF(AND($X$21=""),"",$X$21)</f>
        <v>0.44791666666666669</v>
      </c>
      <c r="P33" s="404"/>
      <c r="Q33" s="405"/>
      <c r="R33" s="403">
        <f>IF(AND($X$25=""),"",$X$25)</f>
        <v>0.4513888888888889</v>
      </c>
      <c r="S33" s="404"/>
      <c r="T33" s="405"/>
      <c r="U33" s="403">
        <f>IF(AND($X$29=""),"",$X$29)</f>
        <v>0.47916666666666669</v>
      </c>
      <c r="V33" s="404"/>
      <c r="W33" s="405"/>
      <c r="X33" s="374"/>
      <c r="Y33" s="375"/>
      <c r="Z33" s="376"/>
      <c r="AA33" s="403">
        <v>0.54861111111111105</v>
      </c>
      <c r="AB33" s="404"/>
      <c r="AC33" s="405"/>
      <c r="AD33" s="403">
        <v>0.58333333333333337</v>
      </c>
      <c r="AE33" s="404"/>
      <c r="AF33" s="405"/>
      <c r="AG33" s="388"/>
      <c r="AH33" s="388"/>
      <c r="AI33" s="388"/>
      <c r="AJ33" s="388"/>
      <c r="AK33" s="388"/>
      <c r="AL33" s="388"/>
      <c r="AM33" s="388"/>
      <c r="AN33" s="388"/>
      <c r="AO33" s="391"/>
      <c r="AP33" s="10"/>
      <c r="AQ33" s="10"/>
      <c r="AS33" s="6"/>
      <c r="AT33" s="6"/>
      <c r="AU33" s="6"/>
      <c r="AV33" s="383"/>
    </row>
    <row r="34" spans="1:48" ht="20.100000000000001" customHeight="1">
      <c r="A34" s="366"/>
      <c r="B34" s="369"/>
      <c r="C34" s="400" t="str">
        <f>IF(AND($X$6=""),"",$X$6)</f>
        <v>東久７小</v>
      </c>
      <c r="D34" s="401"/>
      <c r="E34" s="402"/>
      <c r="F34" s="400" t="str">
        <f>IF(AND($X$10=""),"",$X$10)</f>
        <v>東久７小</v>
      </c>
      <c r="G34" s="401"/>
      <c r="H34" s="402"/>
      <c r="I34" s="400" t="str">
        <f>IF(AND($X$14=""),"",$X$14)</f>
        <v>東久７小</v>
      </c>
      <c r="J34" s="401"/>
      <c r="K34" s="402"/>
      <c r="L34" s="400" t="str">
        <f>IF(AND($X$18=""),"",$X$18)</f>
        <v>小金井市営G</v>
      </c>
      <c r="M34" s="401"/>
      <c r="N34" s="402"/>
      <c r="O34" s="400" t="str">
        <f>IF(AND($X$22=""),"",$X$22)</f>
        <v>東久７小</v>
      </c>
      <c r="P34" s="401"/>
      <c r="Q34" s="402"/>
      <c r="R34" s="400" t="str">
        <f>IF(AND($X$26=""),"",$X$26)</f>
        <v>東久７小</v>
      </c>
      <c r="S34" s="401"/>
      <c r="T34" s="402"/>
      <c r="U34" s="400" t="str">
        <f>IF(AND($X$30=""),"",$X$30)</f>
        <v>内山B</v>
      </c>
      <c r="V34" s="401"/>
      <c r="W34" s="402"/>
      <c r="X34" s="374"/>
      <c r="Y34" s="375"/>
      <c r="Z34" s="376"/>
      <c r="AA34" s="406" t="s">
        <v>274</v>
      </c>
      <c r="AB34" s="407"/>
      <c r="AC34" s="408"/>
      <c r="AD34" s="400" t="s">
        <v>41</v>
      </c>
      <c r="AE34" s="401"/>
      <c r="AF34" s="402"/>
      <c r="AG34" s="388"/>
      <c r="AH34" s="388"/>
      <c r="AI34" s="388"/>
      <c r="AJ34" s="388"/>
      <c r="AK34" s="388"/>
      <c r="AL34" s="388"/>
      <c r="AM34" s="388"/>
      <c r="AN34" s="388"/>
      <c r="AO34" s="391"/>
      <c r="AP34" s="10"/>
      <c r="AQ34" s="10"/>
      <c r="AS34" s="6"/>
      <c r="AT34" s="6"/>
      <c r="AU34" s="6"/>
      <c r="AV34" s="383"/>
    </row>
    <row r="35" spans="1:48" ht="24" customHeight="1">
      <c r="A35" s="367"/>
      <c r="B35" s="370"/>
      <c r="C35" s="11">
        <f>IF(AND($Z$7=""),"",$Z$7)</f>
        <v>0</v>
      </c>
      <c r="D35" s="15" t="str">
        <f>IF(AND($C35="",$E35=""),"",IF($C35&gt;$E35,"○",IF($C35=$E35,"△",IF($C35&lt;$E35,"●"))))</f>
        <v>●</v>
      </c>
      <c r="E35" s="16">
        <f>IF(AND($X$7=""),"",$X$7)</f>
        <v>11</v>
      </c>
      <c r="F35" s="11">
        <f>IF(AND(Z$11=""),"",Z$11)</f>
        <v>0</v>
      </c>
      <c r="G35" s="15" t="str">
        <f>IF(AND($F35="",$H35=""),"",IF($F35&gt;$H35,"○",IF($F35=$H35,"△",IF($F35&lt;$H35,"●"))))</f>
        <v>●</v>
      </c>
      <c r="H35" s="16">
        <f>IF(AND(X$11=""),"",X$11)</f>
        <v>5</v>
      </c>
      <c r="I35" s="11">
        <f>IF(AND($Z$15=""),"",$Z$15)</f>
        <v>0</v>
      </c>
      <c r="J35" s="15" t="str">
        <f>IF(AND($I35="",$K35=""),"",IF($I35&gt;$K35,"○",IF($I35=$K35,"△",IF($I35&lt;$K35,"●"))))</f>
        <v>●</v>
      </c>
      <c r="K35" s="16">
        <f>IF(AND($X$15=""),"",$X$15)</f>
        <v>7</v>
      </c>
      <c r="L35" s="11">
        <f>IF(AND($Z$19=""),"",$Z$19)</f>
        <v>0</v>
      </c>
      <c r="M35" s="15" t="str">
        <f>IF(AND($L35="",$N35=""),"",IF($L35&gt;$N35,"○",IF($L35=$N35,"△",IF($L35&lt;$N35,"●"))))</f>
        <v>△</v>
      </c>
      <c r="N35" s="16">
        <f>IF(AND($X$19=""),"",$X$19)</f>
        <v>0</v>
      </c>
      <c r="O35" s="11">
        <f>IF(AND($Z$23=""),"",$Z$23)</f>
        <v>0</v>
      </c>
      <c r="P35" s="15" t="str">
        <f>IF(AND($O35="",$Q35=""),"",IF($O35&gt;$Q35,"○",IF($O35=$Q35,"△",IF($O35&lt;$Q35,"●"))))</f>
        <v>●</v>
      </c>
      <c r="Q35" s="16">
        <f>IF(AND($X$23=""),"",$X$23)</f>
        <v>3</v>
      </c>
      <c r="R35" s="11">
        <f>IF(AND($Z$27=""),"",$Z$27)</f>
        <v>0</v>
      </c>
      <c r="S35" s="15" t="str">
        <f>IF(AND($R35="",$T35=""),"",IF($R35&gt;$T35,"○",IF($R35=$T35,"△",IF($R35&lt;$T35,"●"))))</f>
        <v>●</v>
      </c>
      <c r="T35" s="16">
        <f>IF(AND($X$27=""),"",$X$27)</f>
        <v>5</v>
      </c>
      <c r="U35" s="11">
        <f>IF(AND($Z$31=""),"",$Z$31)</f>
        <v>0</v>
      </c>
      <c r="V35" s="15" t="str">
        <f>IF(AND($U35="",$W35=""),"",IF($U35&gt;$W35,"○",IF($U35=$W35,"△",IF($U35&lt;$W35,"●"))))</f>
        <v>●</v>
      </c>
      <c r="W35" s="16">
        <f>IF(AND($X$31=""),"",$X$31)</f>
        <v>5</v>
      </c>
      <c r="X35" s="377"/>
      <c r="Y35" s="378"/>
      <c r="Z35" s="379"/>
      <c r="AA35" s="11">
        <v>3</v>
      </c>
      <c r="AB35" s="15" t="str">
        <f>IF(AND($AA35="",$AC35=""),"",IF($AA35&gt;$AC35,"○",IF($AA35=$AC35,"△",IF($AA35&lt;$AC35,"●"))))</f>
        <v>○</v>
      </c>
      <c r="AC35" s="16">
        <v>0</v>
      </c>
      <c r="AD35" s="11">
        <v>0</v>
      </c>
      <c r="AE35" s="15" t="str">
        <f>IF(AND($AD35="",$AF35=""),"",IF($AD35&gt;$AF35,"○",IF($AD35=$AF35,"△",IF($AD35&lt;$AF35,"●"))))</f>
        <v>●</v>
      </c>
      <c r="AF35" s="16">
        <v>2</v>
      </c>
      <c r="AG35" s="389"/>
      <c r="AH35" s="389"/>
      <c r="AI35" s="389"/>
      <c r="AJ35" s="389"/>
      <c r="AK35" s="389"/>
      <c r="AL35" s="389"/>
      <c r="AM35" s="389"/>
      <c r="AN35" s="389"/>
      <c r="AO35" s="392"/>
      <c r="AP35" s="12">
        <f>COUNTIF(C35:AF35,"○")*3</f>
        <v>3</v>
      </c>
      <c r="AQ35" s="12">
        <f>COUNTIF(C35:AF35,"△")*1</f>
        <v>1</v>
      </c>
      <c r="AR35" s="12">
        <f>COUNTIF(C35:AF35,"●")*0</f>
        <v>0</v>
      </c>
      <c r="AS35" s="13" t="str">
        <f>B32</f>
        <v>向台SC</v>
      </c>
      <c r="AT35" s="13"/>
      <c r="AU35" s="6"/>
      <c r="AV35" s="383"/>
    </row>
    <row r="36" spans="1:48" ht="20.100000000000001" customHeight="1">
      <c r="A36" s="365">
        <v>9</v>
      </c>
      <c r="B36" s="368" t="s">
        <v>25</v>
      </c>
      <c r="C36" s="397">
        <f>IF(AND($AA$4=""),"",$AA$4)</f>
        <v>42834</v>
      </c>
      <c r="D36" s="398"/>
      <c r="E36" s="399"/>
      <c r="F36" s="397">
        <f>IF(AND($AA$8=""),"",$AA$8)</f>
        <v>42834</v>
      </c>
      <c r="G36" s="398"/>
      <c r="H36" s="399"/>
      <c r="I36" s="397">
        <f>IF(AND($AA$12=""),"",$AA$12)</f>
        <v>42876</v>
      </c>
      <c r="J36" s="398"/>
      <c r="K36" s="399"/>
      <c r="L36" s="397">
        <f>IF(AND($AA$16=""),"",$AA$16)</f>
        <v>42876</v>
      </c>
      <c r="M36" s="398"/>
      <c r="N36" s="399"/>
      <c r="O36" s="397">
        <f>IF(AND($AA$20=""),"",$AA$20)</f>
        <v>42904</v>
      </c>
      <c r="P36" s="398"/>
      <c r="Q36" s="399"/>
      <c r="R36" s="397">
        <f>IF(AND($AA$24=""),"",$AA$24)</f>
        <v>42890</v>
      </c>
      <c r="S36" s="398"/>
      <c r="T36" s="399"/>
      <c r="U36" s="397">
        <f>IF(AND($AA$28=""),"",$AA$28)</f>
        <v>42847</v>
      </c>
      <c r="V36" s="398"/>
      <c r="W36" s="399"/>
      <c r="X36" s="397">
        <f>IF(AND($AA$32=""),"",$AA$32)</f>
        <v>42904</v>
      </c>
      <c r="Y36" s="398"/>
      <c r="Z36" s="399"/>
      <c r="AA36" s="371"/>
      <c r="AB36" s="372"/>
      <c r="AC36" s="373"/>
      <c r="AD36" s="397">
        <v>42847</v>
      </c>
      <c r="AE36" s="398"/>
      <c r="AF36" s="399"/>
      <c r="AG36" s="387">
        <f t="shared" ref="AG36" si="62">IF(AND($D39="",$G39="",$J39="",$M39="",$P39="",$S39="",$V39="",$Y39="",$AB39="",$AE39=""),"",SUM((COUNTIF($C39:$AF39,"○")),(COUNTIF($C39:$AF39,"●")),(COUNTIF($C39:$AF39,"△"))))</f>
        <v>9</v>
      </c>
      <c r="AH36" s="387">
        <f t="shared" ref="AH36" si="63">IF(AND($D39="",$G39="",$J39="",$M39="",$P39="",$S39="",$V39="",$Y39="",$AB39="",$AE39=""),"",SUM($AP39:$AR39))</f>
        <v>3</v>
      </c>
      <c r="AI36" s="387">
        <f t="shared" ref="AI36" si="64">IF(AND($D39="",$G39="",$J39="",$J39="",$M39="",$P39="",$S39="",$V39="",$Y39="",$AB39="",$AE39=""),"",COUNTIF(C39:AF39,"○"))</f>
        <v>1</v>
      </c>
      <c r="AJ36" s="387">
        <f t="shared" ref="AJ36" si="65">IF(AND($D39="",$G39="",$J39="",$J39="",$M39="",$P39="",$S39="",$V39="",$Y39="",$AB39="",$AE39=""),"",COUNTIF(C39:AF39,"●"))</f>
        <v>8</v>
      </c>
      <c r="AK36" s="387">
        <f t="shared" ref="AK36" si="66">IF(AND($D39="",$G39="",$J39="",$J39="",$M39="",$P39="",$S39="",$V39="",$Y39="",$AB39="",$AE39=""),"",COUNTIF(C39:AF39,"△"))</f>
        <v>0</v>
      </c>
      <c r="AL36" s="387">
        <f t="shared" ref="AL36" si="67">IF(AND($C39="",$F39="",$I39="",$L39="",$O39="",$R39="",$U39="",$X39="",$AA39="",$AD39=""),"",SUM($C39,$F39,$I39,$L39,$O39,$R39,$U39,$X39,$AA39,$AD39))</f>
        <v>3</v>
      </c>
      <c r="AM36" s="387">
        <f t="shared" ref="AM36" si="68">IF(AND($E39="",$H39="",$K39="",$N39="",$Q39="",$T39="",$W39="",$Z39="",$AC39="",$AF39=""),"",SUM($E39,$H39,$K39,$N39,$Q39,$T39,$W39,$Z39,$AC39,$AF39))</f>
        <v>77</v>
      </c>
      <c r="AN36" s="387">
        <f t="shared" ref="AN36" si="69">IF(AND($AL36="",$AM36=""),"",($AL36-$AM36))</f>
        <v>-74</v>
      </c>
      <c r="AO36" s="390">
        <f>IF(AND($AG36=""),"",RANK(AV36,AV$4:AV$43))</f>
        <v>9</v>
      </c>
      <c r="AP36" s="10"/>
      <c r="AQ36" s="10"/>
      <c r="AS36" s="6"/>
      <c r="AT36" s="6"/>
      <c r="AU36" s="6"/>
      <c r="AV36" s="383">
        <f t="shared" ref="AV36" si="70">IFERROR(AH36*1000000+AN36*100+AL36,"")</f>
        <v>2992603</v>
      </c>
    </row>
    <row r="37" spans="1:48" ht="20.100000000000001" customHeight="1">
      <c r="A37" s="366"/>
      <c r="B37" s="369"/>
      <c r="C37" s="403">
        <f>IF(AND($AA$5=""),"",$AA$5)</f>
        <v>0.65277777777777779</v>
      </c>
      <c r="D37" s="404"/>
      <c r="E37" s="405"/>
      <c r="F37" s="384">
        <f>IF(AND($AA$9=""),"",$AA$9)</f>
        <v>0.54166666666666663</v>
      </c>
      <c r="G37" s="385"/>
      <c r="H37" s="386"/>
      <c r="I37" s="384">
        <f>IF(AND($AA$13=""),"",$AA$13)</f>
        <v>0.63194444444444442</v>
      </c>
      <c r="J37" s="385"/>
      <c r="K37" s="386"/>
      <c r="L37" s="384">
        <f>IF(AND($AA$17=""),"",$AA$17)</f>
        <v>0.49305555555555558</v>
      </c>
      <c r="M37" s="385"/>
      <c r="N37" s="386"/>
      <c r="O37" s="384">
        <f>IF(AND($AA$21=""),"",$AA$21)</f>
        <v>0.61805555555555558</v>
      </c>
      <c r="P37" s="385"/>
      <c r="Q37" s="386"/>
      <c r="R37" s="384">
        <f>IF(AND($AA$25=""),"",$AA$25)</f>
        <v>0.61111111111111105</v>
      </c>
      <c r="S37" s="385"/>
      <c r="T37" s="386"/>
      <c r="U37" s="384">
        <f>IF(AND($AA$29=""),"",$AA$29)</f>
        <v>0.36458333333333331</v>
      </c>
      <c r="V37" s="385"/>
      <c r="W37" s="386"/>
      <c r="X37" s="384">
        <f>IF(AND($AA$33=""),"",$AA$33)</f>
        <v>0.54861111111111105</v>
      </c>
      <c r="Y37" s="385"/>
      <c r="Z37" s="386"/>
      <c r="AA37" s="374"/>
      <c r="AB37" s="375"/>
      <c r="AC37" s="376"/>
      <c r="AD37" s="403">
        <v>0.44791666666666669</v>
      </c>
      <c r="AE37" s="404"/>
      <c r="AF37" s="405"/>
      <c r="AG37" s="388"/>
      <c r="AH37" s="388"/>
      <c r="AI37" s="388"/>
      <c r="AJ37" s="388"/>
      <c r="AK37" s="388"/>
      <c r="AL37" s="388"/>
      <c r="AM37" s="388"/>
      <c r="AN37" s="388"/>
      <c r="AO37" s="391"/>
      <c r="AP37" s="10"/>
      <c r="AQ37" s="10"/>
      <c r="AS37" s="6"/>
      <c r="AT37" s="6"/>
      <c r="AU37" s="6"/>
      <c r="AV37" s="383"/>
    </row>
    <row r="38" spans="1:48" ht="20.100000000000001" customHeight="1">
      <c r="A38" s="366"/>
      <c r="B38" s="369"/>
      <c r="C38" s="400" t="str">
        <f>IF(AND($AA$6=""),"",$AA$6)</f>
        <v>下里小</v>
      </c>
      <c r="D38" s="401"/>
      <c r="E38" s="402"/>
      <c r="F38" s="362" t="str">
        <f>IF(AND($AA$10=""),"",$AA$10)</f>
        <v>下里小</v>
      </c>
      <c r="G38" s="363"/>
      <c r="H38" s="364"/>
      <c r="I38" s="362" t="str">
        <f>IF(AND($AA$14=""),"",$AA$14)</f>
        <v>学大</v>
      </c>
      <c r="J38" s="363"/>
      <c r="K38" s="364"/>
      <c r="L38" s="362" t="str">
        <f>IF(AND($AA$18=""),"",$AA$18)</f>
        <v>学大</v>
      </c>
      <c r="M38" s="363"/>
      <c r="N38" s="364"/>
      <c r="O38" s="362" t="str">
        <f>IF(AND($AA$22=""),"",$AA$22)</f>
        <v>内山B</v>
      </c>
      <c r="P38" s="363"/>
      <c r="Q38" s="364"/>
      <c r="R38" s="362" t="str">
        <f>IF(AND($AA$26=""),"",$AA$26)</f>
        <v>東久７小</v>
      </c>
      <c r="S38" s="363"/>
      <c r="T38" s="364"/>
      <c r="U38" s="362" t="str">
        <f>IF(AND($AA$30=""),"",$AA$30)</f>
        <v>東久７小</v>
      </c>
      <c r="V38" s="363"/>
      <c r="W38" s="364"/>
      <c r="X38" s="362" t="str">
        <f>IF(AND($AA$34=""),"",$AA$34)</f>
        <v>内山B</v>
      </c>
      <c r="Y38" s="363"/>
      <c r="Z38" s="364"/>
      <c r="AA38" s="374"/>
      <c r="AB38" s="375"/>
      <c r="AC38" s="376"/>
      <c r="AD38" s="400" t="s">
        <v>281</v>
      </c>
      <c r="AE38" s="401"/>
      <c r="AF38" s="402"/>
      <c r="AG38" s="388"/>
      <c r="AH38" s="388"/>
      <c r="AI38" s="388"/>
      <c r="AJ38" s="388"/>
      <c r="AK38" s="388"/>
      <c r="AL38" s="388"/>
      <c r="AM38" s="388"/>
      <c r="AN38" s="388"/>
      <c r="AO38" s="391"/>
      <c r="AP38" s="10"/>
      <c r="AQ38" s="10"/>
      <c r="AS38" s="6"/>
      <c r="AT38" s="6"/>
      <c r="AU38" s="6"/>
      <c r="AV38" s="383"/>
    </row>
    <row r="39" spans="1:48" ht="24" customHeight="1">
      <c r="A39" s="367"/>
      <c r="B39" s="370"/>
      <c r="C39" s="11">
        <f>IF(AND($AC$7=""),"",$AC$7)</f>
        <v>0</v>
      </c>
      <c r="D39" s="15" t="str">
        <f>IF(AND($C39="",$E39=""),"",IF($C39&gt;$E39,"○",IF($C39=$E39,"△",IF($C39&lt;$E39,"●"))))</f>
        <v>●</v>
      </c>
      <c r="E39" s="16">
        <f>IF(AND($AA$7=""),"",$AA$7)</f>
        <v>21</v>
      </c>
      <c r="F39" s="11">
        <f>IF(AND(AC$11=""),"",AC$11)</f>
        <v>0</v>
      </c>
      <c r="G39" s="15" t="str">
        <f>IF(AND($F39="",$H39=""),"",IF($F39&gt;$H39,"○",IF($F39=$H39,"△",IF($F39&lt;$H39,"●"))))</f>
        <v>●</v>
      </c>
      <c r="H39" s="16">
        <f>IF(AND(AA$11=""),"",AA$11)</f>
        <v>17</v>
      </c>
      <c r="I39" s="11">
        <f>IF(AND($AC$15=""),"",$AC$15)</f>
        <v>0</v>
      </c>
      <c r="J39" s="15" t="str">
        <f>IF(AND($I39="",$K39=""),"",IF($I39&gt;$K39,"○",IF($I39=$K39,"△",IF($I39&lt;$K39,"●"))))</f>
        <v>●</v>
      </c>
      <c r="K39" s="16">
        <f>IF(AND($AA$15=""),"",$AA$15)</f>
        <v>12</v>
      </c>
      <c r="L39" s="11">
        <f>IF(AND($AC$19=""),"",$AC$19)</f>
        <v>0</v>
      </c>
      <c r="M39" s="15" t="str">
        <f>IF(AND($L39="",$N39=""),"",IF($L39&gt;$N39,"○",IF($L39=$N39,"△",IF($L39&lt;$N39,"●"))))</f>
        <v>●</v>
      </c>
      <c r="N39" s="16">
        <f>IF(AND($AA$19=""),"",$AA$19)</f>
        <v>3</v>
      </c>
      <c r="O39" s="11">
        <f>IF(AND($AC$23=""),"",$AC$23)</f>
        <v>0</v>
      </c>
      <c r="P39" s="15" t="str">
        <f>IF(AND($O39="",$Q39=""),"",IF($O39&gt;$Q39,"○",IF($O39=$Q39,"△",IF($O39&lt;$Q39,"●"))))</f>
        <v>●</v>
      </c>
      <c r="Q39" s="16">
        <f>IF(AND($AA$23=""),"",$AA$23)</f>
        <v>9</v>
      </c>
      <c r="R39" s="11">
        <f>IF(AND($AC$27=""),"",$AC$27)</f>
        <v>0</v>
      </c>
      <c r="S39" s="15" t="str">
        <f>IF(AND($R39="",$T39=""),"",IF($R39&gt;$T39,"○",IF($R39=$T39,"△",IF($R39&lt;$T39,"●"))))</f>
        <v>●</v>
      </c>
      <c r="T39" s="16">
        <f>IF(AND($AA$27=""),"",$AA$27)</f>
        <v>10</v>
      </c>
      <c r="U39" s="11">
        <v>0</v>
      </c>
      <c r="V39" s="15" t="str">
        <f>IF(AND($U39="",$W39=""),"",IF($U39&gt;$W39,"○",IF($U39=$W39,"△",IF($U39&lt;$W39,"●"))))</f>
        <v>●</v>
      </c>
      <c r="W39" s="16">
        <v>2</v>
      </c>
      <c r="X39" s="11">
        <f>IF(AND($AC$35=""),"",$AC$35)</f>
        <v>0</v>
      </c>
      <c r="Y39" s="15" t="str">
        <f>IF(AND($X39="",$Z39=""),"",IF($X39&gt;$Z39,"○",IF($X39=$Z39,"△",IF($X39&lt;$Z39,"●"))))</f>
        <v>●</v>
      </c>
      <c r="Z39" s="16">
        <f>IF(AND($AA$35=""),"",$AA$35)</f>
        <v>3</v>
      </c>
      <c r="AA39" s="377"/>
      <c r="AB39" s="378"/>
      <c r="AC39" s="379"/>
      <c r="AD39" s="11">
        <v>3</v>
      </c>
      <c r="AE39" s="15" t="str">
        <f>IF(AND($AD39="",$AF39=""),"",IF($AD39&gt;$AF39,"○",IF($AD39=$AF39,"△",IF($AD39&lt;$AF39,"●"))))</f>
        <v>○</v>
      </c>
      <c r="AF39" s="16">
        <v>0</v>
      </c>
      <c r="AG39" s="389"/>
      <c r="AH39" s="389"/>
      <c r="AI39" s="389"/>
      <c r="AJ39" s="389"/>
      <c r="AK39" s="389"/>
      <c r="AL39" s="389"/>
      <c r="AM39" s="389"/>
      <c r="AN39" s="389"/>
      <c r="AO39" s="392"/>
      <c r="AP39" s="12">
        <f>COUNTIF(C39:AF39,"○")*3</f>
        <v>3</v>
      </c>
      <c r="AQ39" s="12">
        <f>COUNTIF(C39:AF39,"△")*1</f>
        <v>0</v>
      </c>
      <c r="AR39" s="12">
        <f>COUNTIF(C39:AF39,"●")*0</f>
        <v>0</v>
      </c>
      <c r="AS39" s="13" t="str">
        <f>B36</f>
        <v>FC保谷</v>
      </c>
      <c r="AT39" s="13"/>
      <c r="AU39" s="6"/>
      <c r="AV39" s="383"/>
    </row>
    <row r="40" spans="1:48" ht="20.100000000000001" customHeight="1">
      <c r="A40" s="393">
        <v>10</v>
      </c>
      <c r="B40" s="368" t="s">
        <v>26</v>
      </c>
      <c r="C40" s="397">
        <f>IF(AND($AD$4=""),"",$AD$4)</f>
        <v>42840</v>
      </c>
      <c r="D40" s="398"/>
      <c r="E40" s="399"/>
      <c r="F40" s="397">
        <f>IF(AND($AD$8=""),"",$AD$8)</f>
        <v>42862</v>
      </c>
      <c r="G40" s="398"/>
      <c r="H40" s="399"/>
      <c r="I40" s="397">
        <f>IF(AND($AD$12=""),"",$AD$12)</f>
        <v>42840</v>
      </c>
      <c r="J40" s="398"/>
      <c r="K40" s="399"/>
      <c r="L40" s="397">
        <f>IF(AND($AD$16=""),"",$AD$16)</f>
        <v>42876</v>
      </c>
      <c r="M40" s="398"/>
      <c r="N40" s="399"/>
      <c r="O40" s="397">
        <f>IF(AND($AD$20=""),"",$AD$20)</f>
        <v>42876</v>
      </c>
      <c r="P40" s="398"/>
      <c r="Q40" s="399"/>
      <c r="R40" s="397">
        <f>IF(AND($AD$24=""),"",$AD$24)</f>
        <v>42860</v>
      </c>
      <c r="S40" s="398"/>
      <c r="T40" s="399"/>
      <c r="U40" s="397">
        <f>IF(AND($AD$28=""),"",$AD$28)</f>
        <v>42847</v>
      </c>
      <c r="V40" s="398"/>
      <c r="W40" s="399"/>
      <c r="X40" s="397">
        <f>IF(AND($AD$32=""),"",$AD$32)</f>
        <v>42862</v>
      </c>
      <c r="Y40" s="398"/>
      <c r="Z40" s="399"/>
      <c r="AA40" s="397">
        <f>IF(AND($AD$36=""),"",$AD$36)</f>
        <v>42847</v>
      </c>
      <c r="AB40" s="398"/>
      <c r="AC40" s="399"/>
      <c r="AD40" s="371"/>
      <c r="AE40" s="372"/>
      <c r="AF40" s="373"/>
      <c r="AG40" s="387">
        <f t="shared" ref="AG40" si="71">IF(AND($D43="",$G43="",$J43="",$M43="",$P43="",$S43="",$V43="",$Y43="",$AB43="",$AE43=""),"",SUM((COUNTIF($C43:$AF43,"○")),(COUNTIF($C43:$AF43,"●")),(COUNTIF($C43:$AF43,"△"))))</f>
        <v>9</v>
      </c>
      <c r="AH40" s="387">
        <f>IF(AND($D43="",$G43="",$J43="",$M43="",$P43="",$S43="",$V43="",$Y43="",$AB43="",$AE43=""),"",SUM($AP43:$AR43))-2</f>
        <v>1</v>
      </c>
      <c r="AI40" s="387">
        <f t="shared" ref="AI40" si="72">IF(AND($D43="",$G43="",$J43="",$J43="",$M43="",$P43="",$S43="",$V43="",$Y43="",$AB43="",$AE43=""),"",COUNTIF(C43:AF43,"○"))</f>
        <v>1</v>
      </c>
      <c r="AJ40" s="387">
        <f t="shared" ref="AJ40" si="73">IF(AND($D43="",$G43="",$J43="",$J43="",$M43="",$P43="",$S43="",$V43="",$Y43="",$AB43="",$AE43=""),"",COUNTIF(C43:AF43,"●"))</f>
        <v>8</v>
      </c>
      <c r="AK40" s="387">
        <f t="shared" ref="AK40" si="74">IF(AND($D43="",$G43="",$J43="",$J43="",$M43="",$P43="",$S43="",$V43="",$Y43="",$AB43="",$AE43=""),"",COUNTIF(C43:AF43,"△"))</f>
        <v>0</v>
      </c>
      <c r="AL40" s="387">
        <f t="shared" ref="AL40" si="75">IF(AND($C43="",$F43="",$I43="",$L43="",$O43="",$R43="",$U43="",$X43="",$AA43="",$AD43=""),"",SUM($C43,$F43,$I43,$L43,$O43,$R43,$U43,$X43,$AA43,$AD43))</f>
        <v>4</v>
      </c>
      <c r="AM40" s="387">
        <f t="shared" ref="AM40" si="76">IF(AND($E43="",$H43="",$K43="",$N43="",$Q43="",$T43="",$W43="",$Z43="",$AC43="",$AF43=""),"",SUM($E43,$H43,$K43,$N43,$Q43,$T43,$W43,$Z43,$AC43,$AF43))</f>
        <v>41</v>
      </c>
      <c r="AN40" s="387">
        <f t="shared" ref="AN40" si="77">IF(AND($AL40="",$AM40=""),"",($AL40-$AM40))</f>
        <v>-37</v>
      </c>
      <c r="AO40" s="390">
        <f>IF(AND($AG40=""),"",RANK(AV40,AV$4:AV$43))</f>
        <v>10</v>
      </c>
      <c r="AP40" s="10"/>
      <c r="AQ40" s="10"/>
      <c r="AS40" s="6"/>
      <c r="AT40" s="6"/>
      <c r="AU40" s="6"/>
      <c r="AV40" s="383">
        <f t="shared" ref="AV40" si="78">IFERROR(AH40*1000000+AN40*100+AL40,"")</f>
        <v>996304</v>
      </c>
    </row>
    <row r="41" spans="1:48" ht="20.100000000000001" customHeight="1">
      <c r="A41" s="394"/>
      <c r="B41" s="369"/>
      <c r="C41" s="403">
        <f>IF(AND($AD$5=""),"",$AD$5)</f>
        <v>0.55555555555555558</v>
      </c>
      <c r="D41" s="404"/>
      <c r="E41" s="405"/>
      <c r="F41" s="403">
        <f>IF(AND($AD$9=""),"",$AD$9)</f>
        <v>0.625</v>
      </c>
      <c r="G41" s="404"/>
      <c r="H41" s="405"/>
      <c r="I41" s="403">
        <f>IF(AND($AD$13=""),"",$AD$13)</f>
        <v>0.4861111111111111</v>
      </c>
      <c r="J41" s="404"/>
      <c r="K41" s="405"/>
      <c r="L41" s="403">
        <f>IF(AND($AD$17=""),"",$AD$17)</f>
        <v>0.59722222222222221</v>
      </c>
      <c r="M41" s="404"/>
      <c r="N41" s="405"/>
      <c r="O41" s="403">
        <f>IF(AND($AD$21=""),"",$AD$21)</f>
        <v>0.52777777777777779</v>
      </c>
      <c r="P41" s="404"/>
      <c r="Q41" s="405"/>
      <c r="R41" s="403">
        <f>IF(AND($AD$25=""),"",$AD$25)</f>
        <v>0.41666666666666669</v>
      </c>
      <c r="S41" s="404"/>
      <c r="T41" s="405"/>
      <c r="U41" s="403">
        <f>IF(AND($AD$29=""),"",$AD$29)</f>
        <v>0.40625</v>
      </c>
      <c r="V41" s="404"/>
      <c r="W41" s="405"/>
      <c r="X41" s="403">
        <f>IF(AND($AD$33=""),"",$AD$33)</f>
        <v>0.58333333333333337</v>
      </c>
      <c r="Y41" s="404"/>
      <c r="Z41" s="405"/>
      <c r="AA41" s="403">
        <f>IF(AND($AD$37=""),"",$AD$37)</f>
        <v>0.44791666666666669</v>
      </c>
      <c r="AB41" s="404"/>
      <c r="AC41" s="405"/>
      <c r="AD41" s="374"/>
      <c r="AE41" s="375"/>
      <c r="AF41" s="376"/>
      <c r="AG41" s="388"/>
      <c r="AH41" s="388"/>
      <c r="AI41" s="388"/>
      <c r="AJ41" s="388"/>
      <c r="AK41" s="388"/>
      <c r="AL41" s="388"/>
      <c r="AM41" s="388"/>
      <c r="AN41" s="388"/>
      <c r="AO41" s="391"/>
      <c r="AP41" s="10"/>
      <c r="AQ41" s="10"/>
      <c r="AS41" s="6"/>
      <c r="AT41" s="6"/>
      <c r="AU41" s="6"/>
      <c r="AV41" s="383"/>
    </row>
    <row r="42" spans="1:48" ht="20.100000000000001" customHeight="1">
      <c r="A42" s="394"/>
      <c r="B42" s="369"/>
      <c r="C42" s="400" t="str">
        <f>IF(AND($AD$6=""),"",$AD$6)</f>
        <v>小金井市営G</v>
      </c>
      <c r="D42" s="401"/>
      <c r="E42" s="402"/>
      <c r="F42" s="400" t="str">
        <f>IF(AND($AD$10=""),"",$AD$10)</f>
        <v>東久７小</v>
      </c>
      <c r="G42" s="401"/>
      <c r="H42" s="402"/>
      <c r="I42" s="400" t="str">
        <f>IF(AND($AD$14=""),"",$AD$14)</f>
        <v>小金井市営G</v>
      </c>
      <c r="J42" s="401"/>
      <c r="K42" s="402"/>
      <c r="L42" s="400" t="str">
        <f>IF(AND($AD$18=""),"",$AD$18)</f>
        <v>学大</v>
      </c>
      <c r="M42" s="401"/>
      <c r="N42" s="402"/>
      <c r="O42" s="400" t="str">
        <f>IF(AND($AD$22=""),"",$AD$22)</f>
        <v>学大</v>
      </c>
      <c r="P42" s="401"/>
      <c r="Q42" s="402"/>
      <c r="R42" s="400" t="str">
        <f>IF(AND($AD$26=""),"",$AD$26)</f>
        <v>小金井東小</v>
      </c>
      <c r="S42" s="401"/>
      <c r="T42" s="402"/>
      <c r="U42" s="400" t="str">
        <f>IF(AND($AD$30=""),"",$AD$30)</f>
        <v>東久７小(不戦）</v>
      </c>
      <c r="V42" s="401"/>
      <c r="W42" s="402"/>
      <c r="X42" s="400" t="str">
        <f>IF(AND($AD$34=""),"",$AD$34)</f>
        <v>東久７小</v>
      </c>
      <c r="Y42" s="401"/>
      <c r="Z42" s="402"/>
      <c r="AA42" s="400" t="str">
        <f>IF(AND($AD$38=""),"",$AD$38)</f>
        <v>東久７小(不戦）</v>
      </c>
      <c r="AB42" s="401"/>
      <c r="AC42" s="402"/>
      <c r="AD42" s="374"/>
      <c r="AE42" s="375"/>
      <c r="AF42" s="376"/>
      <c r="AG42" s="388"/>
      <c r="AH42" s="388"/>
      <c r="AI42" s="388"/>
      <c r="AJ42" s="388"/>
      <c r="AK42" s="388"/>
      <c r="AL42" s="388"/>
      <c r="AM42" s="388"/>
      <c r="AN42" s="388"/>
      <c r="AO42" s="391"/>
      <c r="AP42" s="10"/>
      <c r="AQ42" s="10"/>
      <c r="AS42" s="6"/>
      <c r="AT42" s="6"/>
      <c r="AU42" s="6"/>
      <c r="AV42" s="383"/>
    </row>
    <row r="43" spans="1:48" ht="24" customHeight="1">
      <c r="A43" s="395"/>
      <c r="B43" s="370"/>
      <c r="C43" s="11">
        <f>IF(AND($AF$7=""),"",$AF$7)</f>
        <v>0</v>
      </c>
      <c r="D43" s="15" t="str">
        <f>IF(AND($C43="",$E43=""),"",IF($C43&gt;$E43,"○",IF($C43=$E43,"△",IF($C43&lt;$E43,"●"))))</f>
        <v>●</v>
      </c>
      <c r="E43" s="16">
        <f>IF(AND($AD$7=""),"",$AD$7)</f>
        <v>8</v>
      </c>
      <c r="F43" s="11">
        <f>IF(AND(AF$11=""),"",AF$11)</f>
        <v>0</v>
      </c>
      <c r="G43" s="15" t="str">
        <f>IF(AND($F43="",$H43=""),"",IF($F43&gt;$H43,"○",IF($F43=$H43,"△",IF($F43&lt;$H43,"●"))))</f>
        <v>●</v>
      </c>
      <c r="H43" s="16">
        <f>IF(AND(AD$11=""),"",AD$11)</f>
        <v>12</v>
      </c>
      <c r="I43" s="11">
        <f>IF(AND($AF$15=""),"",$AF$15)</f>
        <v>1</v>
      </c>
      <c r="J43" s="15" t="str">
        <f>IF(AND($I43="",$K43=""),"",IF($I43&gt;$K43,"○",IF($I43=$K43,"△",IF($I43&lt;$K43,"●"))))</f>
        <v>●</v>
      </c>
      <c r="K43" s="16">
        <f>IF(AND($AD$15=""),"",$AD$15)</f>
        <v>3</v>
      </c>
      <c r="L43" s="11">
        <f>IF(AND($AF$19=""),"",$AF$19)</f>
        <v>0</v>
      </c>
      <c r="M43" s="15" t="str">
        <f>IF(AND($L43="",$N43=""),"",IF($L43&gt;$N43,"○",IF($L43=$N43,"△",IF($L43&lt;$N43,"●"))))</f>
        <v>●</v>
      </c>
      <c r="N43" s="16">
        <f>IF(AND($AD$19=""),"",$AD$19)</f>
        <v>4</v>
      </c>
      <c r="O43" s="11">
        <f>IF(AND($AF$23=""),"",$AF$23)</f>
        <v>1</v>
      </c>
      <c r="P43" s="15" t="str">
        <f>IF(AND($O43="",$Q43=""),"",IF($O43&gt;$Q43,"○",IF($O43=$Q43,"△",IF($O43&lt;$Q43,"●"))))</f>
        <v>●</v>
      </c>
      <c r="Q43" s="16">
        <f>IF(AND($AD$23=""),"",$AD$23)</f>
        <v>5</v>
      </c>
      <c r="R43" s="11">
        <f>IF(AND($AF$27=""),"",$AF$27)</f>
        <v>0</v>
      </c>
      <c r="S43" s="15" t="str">
        <f>IF(AND($R43="",$T43=""),"",IF($R43&gt;$T43,"○",IF($R43=$T43,"△",IF($R43&lt;$T43,"●"))))</f>
        <v>●</v>
      </c>
      <c r="T43" s="16">
        <f>IF(AND($AD$27=""),"",$AD$27)</f>
        <v>3</v>
      </c>
      <c r="U43" s="11">
        <f>IF(AND($AF$31=""),"",$AF$31)</f>
        <v>0</v>
      </c>
      <c r="V43" s="15" t="str">
        <f>IF(AND($U43="",$W43=""),"",IF($U43&gt;$W43,"○",IF($U43=$W43,"△",IF($U43&lt;$W43,"●"))))</f>
        <v>●</v>
      </c>
      <c r="W43" s="16">
        <f>IF(AND($AD$31=""),"",$AD$31)</f>
        <v>3</v>
      </c>
      <c r="X43" s="11">
        <f>IF(AND($AF$35=""),"",$AF$35)</f>
        <v>2</v>
      </c>
      <c r="Y43" s="15" t="str">
        <f>IF(AND($X43="",$Z43=""),"",IF($X43&gt;$Z43,"○",IF($X43=$Z43,"△",IF($X43&lt;$Z43,"●"))))</f>
        <v>○</v>
      </c>
      <c r="Z43" s="16">
        <f>IF(AND($AD$35=""),"",$AD$35)</f>
        <v>0</v>
      </c>
      <c r="AA43" s="11">
        <f>IF(AND($AF$39=""),"",$AF$39)</f>
        <v>0</v>
      </c>
      <c r="AB43" s="15" t="str">
        <f>IF(AND($AA43="",$AC43=""),"",IF($AA43&gt;$AC43,"○",IF($AA43=$AC43,"△",IF($AA43&lt;$AC43,"●"))))</f>
        <v>●</v>
      </c>
      <c r="AC43" s="16">
        <f>IF(AND($AD$39=""),"",$AD$39)</f>
        <v>3</v>
      </c>
      <c r="AD43" s="377"/>
      <c r="AE43" s="378"/>
      <c r="AF43" s="379"/>
      <c r="AG43" s="389"/>
      <c r="AH43" s="389"/>
      <c r="AI43" s="389"/>
      <c r="AJ43" s="389"/>
      <c r="AK43" s="389"/>
      <c r="AL43" s="389"/>
      <c r="AM43" s="389"/>
      <c r="AN43" s="389"/>
      <c r="AO43" s="392"/>
      <c r="AP43" s="12">
        <f>COUNTIF(C43:AF43,"○")*3</f>
        <v>3</v>
      </c>
      <c r="AQ43" s="12">
        <f>COUNTIF(C43:AF43,"△")*1</f>
        <v>0</v>
      </c>
      <c r="AR43" s="12">
        <f>COUNTIF(C43:AF43,"●")*0</f>
        <v>0</v>
      </c>
      <c r="AS43" s="13" t="str">
        <f>B40</f>
        <v>東小イレブン</v>
      </c>
      <c r="AT43" s="13"/>
      <c r="AU43" s="6"/>
      <c r="AV43" s="383"/>
    </row>
    <row r="44" spans="1:48" ht="14.25">
      <c r="A44" s="7"/>
      <c r="B44" s="20"/>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row>
    <row r="45" spans="1:48">
      <c r="AG45" s="1">
        <f>SUM(AG4:AG43)</f>
        <v>90</v>
      </c>
      <c r="AI45" s="2">
        <f>ROUND(AG45/90*100,0)</f>
        <v>100</v>
      </c>
      <c r="AJ45" s="1" t="s">
        <v>292</v>
      </c>
    </row>
    <row r="46" spans="1:48">
      <c r="AG46" s="1">
        <f>(90-AG45)/2</f>
        <v>0</v>
      </c>
      <c r="AH46" s="2" t="s">
        <v>10</v>
      </c>
    </row>
  </sheetData>
  <mergeCells count="417">
    <mergeCell ref="AK1:AM1"/>
    <mergeCell ref="C3:E3"/>
    <mergeCell ref="F3:H3"/>
    <mergeCell ref="I3:K3"/>
    <mergeCell ref="L3:N3"/>
    <mergeCell ref="O3:Q3"/>
    <mergeCell ref="R3:T3"/>
    <mergeCell ref="U3:W3"/>
    <mergeCell ref="X3:Z3"/>
    <mergeCell ref="AA3:AC3"/>
    <mergeCell ref="D1:F1"/>
    <mergeCell ref="G1:S1"/>
    <mergeCell ref="T1:U1"/>
    <mergeCell ref="V1:Z1"/>
    <mergeCell ref="AA1:AB1"/>
    <mergeCell ref="AD1:AG1"/>
    <mergeCell ref="AD6:AF6"/>
    <mergeCell ref="AD3:AF3"/>
    <mergeCell ref="A4:A7"/>
    <mergeCell ref="B4:B7"/>
    <mergeCell ref="C4:E7"/>
    <mergeCell ref="F4:H4"/>
    <mergeCell ref="I4:K4"/>
    <mergeCell ref="L4:N4"/>
    <mergeCell ref="O4:Q4"/>
    <mergeCell ref="R4:T4"/>
    <mergeCell ref="U4:W4"/>
    <mergeCell ref="F6:H6"/>
    <mergeCell ref="I6:K6"/>
    <mergeCell ref="L6:N6"/>
    <mergeCell ref="O6:Q6"/>
    <mergeCell ref="R6:T6"/>
    <mergeCell ref="U6:W6"/>
    <mergeCell ref="AV4:AV7"/>
    <mergeCell ref="F5:H5"/>
    <mergeCell ref="I5:K5"/>
    <mergeCell ref="L5:N5"/>
    <mergeCell ref="O5:Q5"/>
    <mergeCell ref="R5:T5"/>
    <mergeCell ref="U5:W5"/>
    <mergeCell ref="X5:Z5"/>
    <mergeCell ref="AA5:AC5"/>
    <mergeCell ref="AD5:AF5"/>
    <mergeCell ref="AJ4:AJ7"/>
    <mergeCell ref="AK4:AK7"/>
    <mergeCell ref="AL4:AL7"/>
    <mergeCell ref="AM4:AM7"/>
    <mergeCell ref="AN4:AN7"/>
    <mergeCell ref="AO4:AO7"/>
    <mergeCell ref="X4:Z4"/>
    <mergeCell ref="AA4:AC4"/>
    <mergeCell ref="AD4:AF4"/>
    <mergeCell ref="AG4:AG7"/>
    <mergeCell ref="AH4:AH7"/>
    <mergeCell ref="AI4:AI7"/>
    <mergeCell ref="X6:Z6"/>
    <mergeCell ref="AA6:AC6"/>
    <mergeCell ref="AN8:AN11"/>
    <mergeCell ref="AO8:AO11"/>
    <mergeCell ref="AV8:AV11"/>
    <mergeCell ref="C9:E9"/>
    <mergeCell ref="I9:K9"/>
    <mergeCell ref="L9:N9"/>
    <mergeCell ref="O9:Q9"/>
    <mergeCell ref="R9:T9"/>
    <mergeCell ref="U9:W9"/>
    <mergeCell ref="AG8:AG11"/>
    <mergeCell ref="AH8:AH11"/>
    <mergeCell ref="AI8:AI11"/>
    <mergeCell ref="AJ8:AJ11"/>
    <mergeCell ref="AK8:AK11"/>
    <mergeCell ref="AL8:AL11"/>
    <mergeCell ref="O8:Q8"/>
    <mergeCell ref="R8:T8"/>
    <mergeCell ref="U8:W8"/>
    <mergeCell ref="X8:Z8"/>
    <mergeCell ref="AA8:AC8"/>
    <mergeCell ref="AD8:AF8"/>
    <mergeCell ref="C8:E8"/>
    <mergeCell ref="F8:H11"/>
    <mergeCell ref="C10:E10"/>
    <mergeCell ref="U10:W10"/>
    <mergeCell ref="X10:Z10"/>
    <mergeCell ref="X9:Z9"/>
    <mergeCell ref="AM8:AM11"/>
    <mergeCell ref="U14:W14"/>
    <mergeCell ref="AA14:AC14"/>
    <mergeCell ref="AD14:AF14"/>
    <mergeCell ref="AA10:AC10"/>
    <mergeCell ref="AD10:AF10"/>
    <mergeCell ref="AA9:AC9"/>
    <mergeCell ref="AD9:AF9"/>
    <mergeCell ref="A12:A15"/>
    <mergeCell ref="B12:B15"/>
    <mergeCell ref="C12:E12"/>
    <mergeCell ref="F12:H12"/>
    <mergeCell ref="I12:K15"/>
    <mergeCell ref="L12:N12"/>
    <mergeCell ref="O12:Q12"/>
    <mergeCell ref="R12:T12"/>
    <mergeCell ref="A8:A11"/>
    <mergeCell ref="B8:B11"/>
    <mergeCell ref="I8:K8"/>
    <mergeCell ref="L8:N8"/>
    <mergeCell ref="C14:E14"/>
    <mergeCell ref="F14:H14"/>
    <mergeCell ref="L14:N14"/>
    <mergeCell ref="O14:Q14"/>
    <mergeCell ref="R14:T14"/>
    <mergeCell ref="I10:K10"/>
    <mergeCell ref="L10:N10"/>
    <mergeCell ref="O10:Q10"/>
    <mergeCell ref="R10:T10"/>
    <mergeCell ref="AO12:AO15"/>
    <mergeCell ref="AV12:AV15"/>
    <mergeCell ref="C13:E13"/>
    <mergeCell ref="F13:H13"/>
    <mergeCell ref="L13:N13"/>
    <mergeCell ref="O13:Q13"/>
    <mergeCell ref="R13:T13"/>
    <mergeCell ref="U13:W13"/>
    <mergeCell ref="X13:Z13"/>
    <mergeCell ref="AA13:AC13"/>
    <mergeCell ref="AI12:AI15"/>
    <mergeCell ref="AJ12:AJ15"/>
    <mergeCell ref="AK12:AK15"/>
    <mergeCell ref="AL12:AL15"/>
    <mergeCell ref="AM12:AM15"/>
    <mergeCell ref="AN12:AN15"/>
    <mergeCell ref="U12:W12"/>
    <mergeCell ref="X12:Z12"/>
    <mergeCell ref="AA12:AC12"/>
    <mergeCell ref="AD12:AF12"/>
    <mergeCell ref="AG12:AG15"/>
    <mergeCell ref="AH12:AH15"/>
    <mergeCell ref="AD13:AF13"/>
    <mergeCell ref="X14:Z14"/>
    <mergeCell ref="AN16:AN19"/>
    <mergeCell ref="AO16:AO19"/>
    <mergeCell ref="AV16:AV19"/>
    <mergeCell ref="C17:E17"/>
    <mergeCell ref="F17:H17"/>
    <mergeCell ref="I17:K17"/>
    <mergeCell ref="O17:Q17"/>
    <mergeCell ref="R17:T17"/>
    <mergeCell ref="U17:W17"/>
    <mergeCell ref="AG16:AG19"/>
    <mergeCell ref="AH16:AH19"/>
    <mergeCell ref="AI16:AI19"/>
    <mergeCell ref="AJ16:AJ19"/>
    <mergeCell ref="AK16:AK19"/>
    <mergeCell ref="AL16:AL19"/>
    <mergeCell ref="O16:Q16"/>
    <mergeCell ref="R16:T16"/>
    <mergeCell ref="U16:W16"/>
    <mergeCell ref="X16:Z16"/>
    <mergeCell ref="AA16:AC16"/>
    <mergeCell ref="AD16:AF16"/>
    <mergeCell ref="C16:E16"/>
    <mergeCell ref="F16:H16"/>
    <mergeCell ref="F18:H18"/>
    <mergeCell ref="U18:W18"/>
    <mergeCell ref="X18:Z18"/>
    <mergeCell ref="L16:N19"/>
    <mergeCell ref="X17:Z17"/>
    <mergeCell ref="AM16:AM19"/>
    <mergeCell ref="AA22:AC22"/>
    <mergeCell ref="AD22:AF22"/>
    <mergeCell ref="AA18:AC18"/>
    <mergeCell ref="AD18:AF18"/>
    <mergeCell ref="U22:W22"/>
    <mergeCell ref="AA17:AC17"/>
    <mergeCell ref="AD17:AF17"/>
    <mergeCell ref="A20:A23"/>
    <mergeCell ref="B20:B23"/>
    <mergeCell ref="C20:E20"/>
    <mergeCell ref="F20:H20"/>
    <mergeCell ref="I20:K20"/>
    <mergeCell ref="L20:N20"/>
    <mergeCell ref="O20:Q23"/>
    <mergeCell ref="R20:T20"/>
    <mergeCell ref="A16:A19"/>
    <mergeCell ref="B16:B19"/>
    <mergeCell ref="I16:K16"/>
    <mergeCell ref="C22:E22"/>
    <mergeCell ref="F22:H22"/>
    <mergeCell ref="I22:K22"/>
    <mergeCell ref="L22:N22"/>
    <mergeCell ref="R22:T22"/>
    <mergeCell ref="C18:E18"/>
    <mergeCell ref="I18:K18"/>
    <mergeCell ref="O18:Q18"/>
    <mergeCell ref="R18:T18"/>
    <mergeCell ref="AO20:AO23"/>
    <mergeCell ref="AV20:AV23"/>
    <mergeCell ref="C21:E21"/>
    <mergeCell ref="F21:H21"/>
    <mergeCell ref="I21:K21"/>
    <mergeCell ref="L21:N21"/>
    <mergeCell ref="R21:T21"/>
    <mergeCell ref="U21:W21"/>
    <mergeCell ref="X21:Z21"/>
    <mergeCell ref="AA21:AC21"/>
    <mergeCell ref="AI20:AI23"/>
    <mergeCell ref="AJ20:AJ23"/>
    <mergeCell ref="AK20:AK23"/>
    <mergeCell ref="AL20:AL23"/>
    <mergeCell ref="AM20:AM23"/>
    <mergeCell ref="AN20:AN23"/>
    <mergeCell ref="U20:W20"/>
    <mergeCell ref="X20:Z20"/>
    <mergeCell ref="AA20:AC20"/>
    <mergeCell ref="AD20:AF20"/>
    <mergeCell ref="AG20:AG23"/>
    <mergeCell ref="AH20:AH23"/>
    <mergeCell ref="AD21:AF21"/>
    <mergeCell ref="X22:Z22"/>
    <mergeCell ref="AD25:AF25"/>
    <mergeCell ref="O26:Q26"/>
    <mergeCell ref="A24:A27"/>
    <mergeCell ref="B24:B27"/>
    <mergeCell ref="C24:E24"/>
    <mergeCell ref="F24:H24"/>
    <mergeCell ref="I24:K24"/>
    <mergeCell ref="L24:N24"/>
    <mergeCell ref="C26:E26"/>
    <mergeCell ref="F26:H26"/>
    <mergeCell ref="I26:K26"/>
    <mergeCell ref="L26:N26"/>
    <mergeCell ref="AM24:AM27"/>
    <mergeCell ref="AN24:AN27"/>
    <mergeCell ref="AO24:AO27"/>
    <mergeCell ref="AV24:AV27"/>
    <mergeCell ref="C25:E25"/>
    <mergeCell ref="F25:H25"/>
    <mergeCell ref="I25:K25"/>
    <mergeCell ref="L25:N25"/>
    <mergeCell ref="O25:Q25"/>
    <mergeCell ref="U25:W25"/>
    <mergeCell ref="AG24:AG27"/>
    <mergeCell ref="AH24:AH27"/>
    <mergeCell ref="AI24:AI27"/>
    <mergeCell ref="AJ24:AJ27"/>
    <mergeCell ref="AK24:AK27"/>
    <mergeCell ref="AL24:AL27"/>
    <mergeCell ref="O24:Q24"/>
    <mergeCell ref="R24:T27"/>
    <mergeCell ref="U24:W24"/>
    <mergeCell ref="X24:Z24"/>
    <mergeCell ref="AA24:AC24"/>
    <mergeCell ref="AD24:AF24"/>
    <mergeCell ref="X25:Z25"/>
    <mergeCell ref="AA25:AC25"/>
    <mergeCell ref="AD29:AF29"/>
    <mergeCell ref="X30:Z30"/>
    <mergeCell ref="U26:W26"/>
    <mergeCell ref="X26:Z26"/>
    <mergeCell ref="AA26:AC26"/>
    <mergeCell ref="AD26:AF26"/>
    <mergeCell ref="A28:A31"/>
    <mergeCell ref="B28:B31"/>
    <mergeCell ref="C28:E28"/>
    <mergeCell ref="F28:H28"/>
    <mergeCell ref="I28:K28"/>
    <mergeCell ref="L28:N28"/>
    <mergeCell ref="AM28:AM31"/>
    <mergeCell ref="AN28:AN31"/>
    <mergeCell ref="AO28:AO31"/>
    <mergeCell ref="AV28:AV31"/>
    <mergeCell ref="C29:E29"/>
    <mergeCell ref="F29:H29"/>
    <mergeCell ref="I29:K29"/>
    <mergeCell ref="L29:N29"/>
    <mergeCell ref="O29:Q29"/>
    <mergeCell ref="R29:T29"/>
    <mergeCell ref="AG28:AG31"/>
    <mergeCell ref="AH28:AH31"/>
    <mergeCell ref="AI28:AI31"/>
    <mergeCell ref="AJ28:AJ31"/>
    <mergeCell ref="AK28:AK31"/>
    <mergeCell ref="AL28:AL31"/>
    <mergeCell ref="O28:Q28"/>
    <mergeCell ref="R28:T28"/>
    <mergeCell ref="U28:W31"/>
    <mergeCell ref="X28:Z28"/>
    <mergeCell ref="AA28:AC28"/>
    <mergeCell ref="AD28:AF28"/>
    <mergeCell ref="X29:Z29"/>
    <mergeCell ref="AA29:AC29"/>
    <mergeCell ref="AA34:AC34"/>
    <mergeCell ref="AD34:AF34"/>
    <mergeCell ref="AA30:AC30"/>
    <mergeCell ref="AD30:AF30"/>
    <mergeCell ref="A32:A35"/>
    <mergeCell ref="B32:B35"/>
    <mergeCell ref="C32:E32"/>
    <mergeCell ref="F32:H32"/>
    <mergeCell ref="I32:K32"/>
    <mergeCell ref="L32:N32"/>
    <mergeCell ref="O32:Q32"/>
    <mergeCell ref="R32:T32"/>
    <mergeCell ref="C30:E30"/>
    <mergeCell ref="F30:H30"/>
    <mergeCell ref="I30:K30"/>
    <mergeCell ref="L30:N30"/>
    <mergeCell ref="O30:Q30"/>
    <mergeCell ref="R30:T30"/>
    <mergeCell ref="C34:E34"/>
    <mergeCell ref="F34:H34"/>
    <mergeCell ref="I34:K34"/>
    <mergeCell ref="L34:N34"/>
    <mergeCell ref="O34:Q34"/>
    <mergeCell ref="R34:T34"/>
    <mergeCell ref="AO32:AO35"/>
    <mergeCell ref="AV32:AV35"/>
    <mergeCell ref="C33:E33"/>
    <mergeCell ref="F33:H33"/>
    <mergeCell ref="I33:K33"/>
    <mergeCell ref="L33:N33"/>
    <mergeCell ref="O33:Q33"/>
    <mergeCell ref="R33:T33"/>
    <mergeCell ref="U33:W33"/>
    <mergeCell ref="AA33:AC33"/>
    <mergeCell ref="AI32:AI35"/>
    <mergeCell ref="AJ32:AJ35"/>
    <mergeCell ref="AK32:AK35"/>
    <mergeCell ref="AL32:AL35"/>
    <mergeCell ref="AM32:AM35"/>
    <mergeCell ref="AN32:AN35"/>
    <mergeCell ref="U32:W32"/>
    <mergeCell ref="X32:Z35"/>
    <mergeCell ref="AA32:AC32"/>
    <mergeCell ref="AD32:AF32"/>
    <mergeCell ref="AG32:AG35"/>
    <mergeCell ref="AH32:AH35"/>
    <mergeCell ref="AD33:AF33"/>
    <mergeCell ref="U34:W34"/>
    <mergeCell ref="AD37:AF37"/>
    <mergeCell ref="O38:Q38"/>
    <mergeCell ref="A36:A39"/>
    <mergeCell ref="B36:B39"/>
    <mergeCell ref="C36:E36"/>
    <mergeCell ref="F36:H36"/>
    <mergeCell ref="I36:K36"/>
    <mergeCell ref="L36:N36"/>
    <mergeCell ref="C38:E38"/>
    <mergeCell ref="F38:H38"/>
    <mergeCell ref="I38:K38"/>
    <mergeCell ref="L38:N38"/>
    <mergeCell ref="R38:T38"/>
    <mergeCell ref="U38:W38"/>
    <mergeCell ref="X38:Z38"/>
    <mergeCell ref="AD38:AF38"/>
    <mergeCell ref="AM36:AM39"/>
    <mergeCell ref="AN36:AN39"/>
    <mergeCell ref="AO36:AO39"/>
    <mergeCell ref="AV36:AV39"/>
    <mergeCell ref="C37:E37"/>
    <mergeCell ref="F37:H37"/>
    <mergeCell ref="I37:K37"/>
    <mergeCell ref="L37:N37"/>
    <mergeCell ref="O37:Q37"/>
    <mergeCell ref="R37:T37"/>
    <mergeCell ref="AG36:AG39"/>
    <mergeCell ref="AH36:AH39"/>
    <mergeCell ref="AI36:AI39"/>
    <mergeCell ref="AJ36:AJ39"/>
    <mergeCell ref="AK36:AK39"/>
    <mergeCell ref="AL36:AL39"/>
    <mergeCell ref="O36:Q36"/>
    <mergeCell ref="R36:T36"/>
    <mergeCell ref="U36:W36"/>
    <mergeCell ref="X36:Z36"/>
    <mergeCell ref="AA36:AC39"/>
    <mergeCell ref="AD36:AF36"/>
    <mergeCell ref="U37:W37"/>
    <mergeCell ref="X37:Z37"/>
    <mergeCell ref="AN40:AN43"/>
    <mergeCell ref="AO40:AO43"/>
    <mergeCell ref="AV40:AV43"/>
    <mergeCell ref="C41:E41"/>
    <mergeCell ref="F41:H41"/>
    <mergeCell ref="I41:K41"/>
    <mergeCell ref="L41:N41"/>
    <mergeCell ref="O41:Q41"/>
    <mergeCell ref="R41:T41"/>
    <mergeCell ref="AG40:AG43"/>
    <mergeCell ref="AH40:AH43"/>
    <mergeCell ref="AI40:AI43"/>
    <mergeCell ref="AJ40:AJ43"/>
    <mergeCell ref="AK40:AK43"/>
    <mergeCell ref="AL40:AL43"/>
    <mergeCell ref="O40:Q40"/>
    <mergeCell ref="R40:T40"/>
    <mergeCell ref="U40:W40"/>
    <mergeCell ref="C42:E42"/>
    <mergeCell ref="F42:H42"/>
    <mergeCell ref="I42:K42"/>
    <mergeCell ref="L42:N42"/>
    <mergeCell ref="O42:Q42"/>
    <mergeCell ref="R42:T42"/>
    <mergeCell ref="A40:A43"/>
    <mergeCell ref="B40:B43"/>
    <mergeCell ref="C40:E40"/>
    <mergeCell ref="F40:H40"/>
    <mergeCell ref="I40:K40"/>
    <mergeCell ref="L40:N40"/>
    <mergeCell ref="AM40:AM43"/>
    <mergeCell ref="U42:W42"/>
    <mergeCell ref="X40:Z40"/>
    <mergeCell ref="AA40:AC40"/>
    <mergeCell ref="AD40:AF43"/>
    <mergeCell ref="U41:W41"/>
    <mergeCell ref="X41:Z41"/>
    <mergeCell ref="AA41:AC41"/>
    <mergeCell ref="X42:Z42"/>
    <mergeCell ref="AA42:AC42"/>
  </mergeCells>
  <phoneticPr fontId="1"/>
  <conditionalFormatting sqref="C4 C3:AF3 F20 AA32 F12 I8 L8 R8 X8 AA8 AD8 I16 U16 AA16 L12 O12 R12 U12 AA12 I12 F16 F8 L16 I20 L20 R20 U20 AA20 R24 O20 U28 U24 C12 C16 C20 C24 X32 AD40 AA36 X28 C28 C32 C36 C40 C8 O24 L24 I24 F24 R28 O28 L28 I28 F28 U32 R32 O32 L32 I32 F32 X36 U36 R36 O36 L36 I36 F36 AA40 X40 U40 R40 O40 L40 I40 F40 AA24 X6 R6 O6 I6 C10 AD10 AA10 X10 R10 O10 L10 I10 C14 AA14 U14 R14 O14 L14 F14 C18 F18 AA18 U18 I18 C22 AA22 U22 R22 L22 I22 F22 F26 I26 L26 O26 C26 U26 F30 I30 L30 O30 R30 C30 AA30 X30 F34 I34 L34 O34 R34 U34 C34 AA34 F38 I38 L38 O38 R38 U38 X38 C38 F42 I42 L42 O42 R42 U42 X42 AA42 C42">
    <cfRule type="cellIs" dxfId="194" priority="63" stopIfTrue="1" operator="equal">
      <formula>0</formula>
    </cfRule>
  </conditionalFormatting>
  <conditionalFormatting sqref="AD20 AD22">
    <cfRule type="cellIs" dxfId="193" priority="62" stopIfTrue="1" operator="equal">
      <formula>0</formula>
    </cfRule>
  </conditionalFormatting>
  <conditionalFormatting sqref="AD32 AD34">
    <cfRule type="cellIs" dxfId="192" priority="61" stopIfTrue="1" operator="equal">
      <formula>0</formula>
    </cfRule>
  </conditionalFormatting>
  <conditionalFormatting sqref="AD16 AD18">
    <cfRule type="cellIs" dxfId="191" priority="60" stopIfTrue="1" operator="equal">
      <formula>0</formula>
    </cfRule>
  </conditionalFormatting>
  <conditionalFormatting sqref="AD30">
    <cfRule type="cellIs" dxfId="190" priority="59" stopIfTrue="1" operator="equal">
      <formula>0</formula>
    </cfRule>
  </conditionalFormatting>
  <conditionalFormatting sqref="O8">
    <cfRule type="cellIs" dxfId="189" priority="18" stopIfTrue="1" operator="equal">
      <formula>0</formula>
    </cfRule>
  </conditionalFormatting>
  <conditionalFormatting sqref="AD24 AD26">
    <cfRule type="cellIs" dxfId="188" priority="58" stopIfTrue="1" operator="equal">
      <formula>0</formula>
    </cfRule>
  </conditionalFormatting>
  <conditionalFormatting sqref="X17">
    <cfRule type="cellIs" dxfId="187" priority="27" stopIfTrue="1" operator="equal">
      <formula>0</formula>
    </cfRule>
  </conditionalFormatting>
  <conditionalFormatting sqref="X5 R5 O5 I5">
    <cfRule type="cellIs" dxfId="186" priority="57" stopIfTrue="1" operator="equal">
      <formula>0</formula>
    </cfRule>
  </conditionalFormatting>
  <conditionalFormatting sqref="C9 AD9 AA9 X9 R9 O9 L9 I9">
    <cfRule type="cellIs" dxfId="185" priority="56" stopIfTrue="1" operator="equal">
      <formula>0</formula>
    </cfRule>
  </conditionalFormatting>
  <conditionalFormatting sqref="C13 AA13 U13 R13 O13 L13 F13">
    <cfRule type="cellIs" dxfId="184" priority="55" stopIfTrue="1" operator="equal">
      <formula>0</formula>
    </cfRule>
  </conditionalFormatting>
  <conditionalFormatting sqref="C17 F17 AA17 U17 I17">
    <cfRule type="cellIs" dxfId="183" priority="54" stopIfTrue="1" operator="equal">
      <formula>0</formula>
    </cfRule>
  </conditionalFormatting>
  <conditionalFormatting sqref="AD17">
    <cfRule type="cellIs" dxfId="182" priority="53" stopIfTrue="1" operator="equal">
      <formula>0</formula>
    </cfRule>
  </conditionalFormatting>
  <conditionalFormatting sqref="C21 AA21 U21 R21 L21 I21 F21">
    <cfRule type="cellIs" dxfId="181" priority="52" stopIfTrue="1" operator="equal">
      <formula>0</formula>
    </cfRule>
  </conditionalFormatting>
  <conditionalFormatting sqref="AD21">
    <cfRule type="cellIs" dxfId="180" priority="51" stopIfTrue="1" operator="equal">
      <formula>0</formula>
    </cfRule>
  </conditionalFormatting>
  <conditionalFormatting sqref="AA25 F25 I25 L25 O25 C25 U25">
    <cfRule type="cellIs" dxfId="179" priority="50" stopIfTrue="1" operator="equal">
      <formula>0</formula>
    </cfRule>
  </conditionalFormatting>
  <conditionalFormatting sqref="AD25">
    <cfRule type="cellIs" dxfId="178" priority="49" stopIfTrue="1" operator="equal">
      <formula>0</formula>
    </cfRule>
  </conditionalFormatting>
  <conditionalFormatting sqref="F29 I29 L29 O29 R29 C29 AA29 X29">
    <cfRule type="cellIs" dxfId="177" priority="48" stopIfTrue="1" operator="equal">
      <formula>0</formula>
    </cfRule>
  </conditionalFormatting>
  <conditionalFormatting sqref="AD29">
    <cfRule type="cellIs" dxfId="176" priority="47" stopIfTrue="1" operator="equal">
      <formula>0</formula>
    </cfRule>
  </conditionalFormatting>
  <conditionalFormatting sqref="F33 I33 L33 O33 R33 U33 C33 AA33">
    <cfRule type="cellIs" dxfId="175" priority="46" stopIfTrue="1" operator="equal">
      <formula>0</formula>
    </cfRule>
  </conditionalFormatting>
  <conditionalFormatting sqref="AD33">
    <cfRule type="cellIs" dxfId="174" priority="45" stopIfTrue="1" operator="equal">
      <formula>0</formula>
    </cfRule>
  </conditionalFormatting>
  <conditionalFormatting sqref="F37 I37 L37 O37 R37 U37 X37 C37">
    <cfRule type="cellIs" dxfId="173" priority="44" stopIfTrue="1" operator="equal">
      <formula>0</formula>
    </cfRule>
  </conditionalFormatting>
  <conditionalFormatting sqref="O16">
    <cfRule type="cellIs" dxfId="172" priority="11" stopIfTrue="1" operator="equal">
      <formula>0</formula>
    </cfRule>
  </conditionalFormatting>
  <conditionalFormatting sqref="F41 I41 L41 O41 R41 U41 X41 AA41 C41">
    <cfRule type="cellIs" dxfId="171" priority="43" stopIfTrue="1" operator="equal">
      <formula>0</formula>
    </cfRule>
  </conditionalFormatting>
  <conditionalFormatting sqref="X12 X14">
    <cfRule type="cellIs" dxfId="170" priority="42" stopIfTrue="1" operator="equal">
      <formula>0</formula>
    </cfRule>
  </conditionalFormatting>
  <conditionalFormatting sqref="X13">
    <cfRule type="cellIs" dxfId="169" priority="41" stopIfTrue="1" operator="equal">
      <formula>0</formula>
    </cfRule>
  </conditionalFormatting>
  <conditionalFormatting sqref="X20 X22">
    <cfRule type="cellIs" dxfId="168" priority="40" stopIfTrue="1" operator="equal">
      <formula>0</formula>
    </cfRule>
  </conditionalFormatting>
  <conditionalFormatting sqref="X21">
    <cfRule type="cellIs" dxfId="167" priority="39" stopIfTrue="1" operator="equal">
      <formula>0</formula>
    </cfRule>
  </conditionalFormatting>
  <conditionalFormatting sqref="U8 U10">
    <cfRule type="cellIs" dxfId="166" priority="38" stopIfTrue="1" operator="equal">
      <formula>0</formula>
    </cfRule>
  </conditionalFormatting>
  <conditionalFormatting sqref="U9">
    <cfRule type="cellIs" dxfId="165" priority="37" stopIfTrue="1" operator="equal">
      <formula>0</formula>
    </cfRule>
  </conditionalFormatting>
  <conditionalFormatting sqref="AA6">
    <cfRule type="cellIs" dxfId="164" priority="36" stopIfTrue="1" operator="equal">
      <formula>0</formula>
    </cfRule>
  </conditionalFormatting>
  <conditionalFormatting sqref="AA5">
    <cfRule type="cellIs" dxfId="163" priority="35" stopIfTrue="1" operator="equal">
      <formula>0</formula>
    </cfRule>
  </conditionalFormatting>
  <conditionalFormatting sqref="U6">
    <cfRule type="cellIs" dxfId="162" priority="34" stopIfTrue="1" operator="equal">
      <formula>0</formula>
    </cfRule>
  </conditionalFormatting>
  <conditionalFormatting sqref="U5">
    <cfRule type="cellIs" dxfId="161" priority="33" stopIfTrue="1" operator="equal">
      <formula>0</formula>
    </cfRule>
  </conditionalFormatting>
  <conditionalFormatting sqref="X24 X26">
    <cfRule type="cellIs" dxfId="160" priority="32" stopIfTrue="1" operator="equal">
      <formula>0</formula>
    </cfRule>
  </conditionalFormatting>
  <conditionalFormatting sqref="X25">
    <cfRule type="cellIs" dxfId="159" priority="31" stopIfTrue="1" operator="equal">
      <formula>0</formula>
    </cfRule>
  </conditionalFormatting>
  <conditionalFormatting sqref="AD12 AD14">
    <cfRule type="cellIs" dxfId="158" priority="30" stopIfTrue="1" operator="equal">
      <formula>0</formula>
    </cfRule>
  </conditionalFormatting>
  <conditionalFormatting sqref="AD13">
    <cfRule type="cellIs" dxfId="157" priority="29" stopIfTrue="1" operator="equal">
      <formula>0</formula>
    </cfRule>
  </conditionalFormatting>
  <conditionalFormatting sqref="X16 X18">
    <cfRule type="cellIs" dxfId="156" priority="28" stopIfTrue="1" operator="equal">
      <formula>0</formula>
    </cfRule>
  </conditionalFormatting>
  <conditionalFormatting sqref="AD6">
    <cfRule type="cellIs" dxfId="155" priority="26" stopIfTrue="1" operator="equal">
      <formula>0</formula>
    </cfRule>
  </conditionalFormatting>
  <conditionalFormatting sqref="AD5">
    <cfRule type="cellIs" dxfId="154" priority="25" stopIfTrue="1" operator="equal">
      <formula>0</formula>
    </cfRule>
  </conditionalFormatting>
  <conditionalFormatting sqref="R16 R18">
    <cfRule type="cellIs" dxfId="153" priority="24" stopIfTrue="1" operator="equal">
      <formula>0</formula>
    </cfRule>
  </conditionalFormatting>
  <conditionalFormatting sqref="R17">
    <cfRule type="cellIs" dxfId="152" priority="23" stopIfTrue="1" operator="equal">
      <formula>0</formula>
    </cfRule>
  </conditionalFormatting>
  <conditionalFormatting sqref="AA28 AD28">
    <cfRule type="cellIs" dxfId="151" priority="22" stopIfTrue="1" operator="equal">
      <formula>0</formula>
    </cfRule>
  </conditionalFormatting>
  <conditionalFormatting sqref="AD37">
    <cfRule type="cellIs" dxfId="150" priority="21" stopIfTrue="1" operator="equal">
      <formula>0</formula>
    </cfRule>
  </conditionalFormatting>
  <conditionalFormatting sqref="L6">
    <cfRule type="cellIs" dxfId="149" priority="17" stopIfTrue="1" operator="equal">
      <formula>0</formula>
    </cfRule>
  </conditionalFormatting>
  <conditionalFormatting sqref="L5">
    <cfRule type="cellIs" dxfId="148" priority="16" stopIfTrue="1" operator="equal">
      <formula>0</formula>
    </cfRule>
  </conditionalFormatting>
  <conditionalFormatting sqref="AD4">
    <cfRule type="cellIs" dxfId="147" priority="7" stopIfTrue="1" operator="equal">
      <formula>0</formula>
    </cfRule>
  </conditionalFormatting>
  <conditionalFormatting sqref="F6">
    <cfRule type="cellIs" dxfId="146" priority="15" stopIfTrue="1" operator="equal">
      <formula>0</formula>
    </cfRule>
  </conditionalFormatting>
  <conditionalFormatting sqref="F5">
    <cfRule type="cellIs" dxfId="145" priority="14" stopIfTrue="1" operator="equal">
      <formula>0</formula>
    </cfRule>
  </conditionalFormatting>
  <conditionalFormatting sqref="O18">
    <cfRule type="cellIs" dxfId="144" priority="13" stopIfTrue="1" operator="equal">
      <formula>0</formula>
    </cfRule>
  </conditionalFormatting>
  <conditionalFormatting sqref="O17">
    <cfRule type="cellIs" dxfId="143" priority="12" stopIfTrue="1" operator="equal">
      <formula>0</formula>
    </cfRule>
  </conditionalFormatting>
  <conditionalFormatting sqref="X4 R4 O4 I4">
    <cfRule type="cellIs" dxfId="142" priority="10" stopIfTrue="1" operator="equal">
      <formula>0</formula>
    </cfRule>
  </conditionalFormatting>
  <conditionalFormatting sqref="AA4">
    <cfRule type="cellIs" dxfId="141" priority="9" stopIfTrue="1" operator="equal">
      <formula>0</formula>
    </cfRule>
  </conditionalFormatting>
  <conditionalFormatting sqref="U4">
    <cfRule type="cellIs" dxfId="140" priority="8" stopIfTrue="1" operator="equal">
      <formula>0</formula>
    </cfRule>
  </conditionalFormatting>
  <conditionalFormatting sqref="L4">
    <cfRule type="cellIs" dxfId="139" priority="6" stopIfTrue="1" operator="equal">
      <formula>0</formula>
    </cfRule>
  </conditionalFormatting>
  <conditionalFormatting sqref="F4">
    <cfRule type="cellIs" dxfId="138" priority="5" stopIfTrue="1" operator="equal">
      <formula>0</formula>
    </cfRule>
  </conditionalFormatting>
  <conditionalFormatting sqref="AD36">
    <cfRule type="cellIs" dxfId="137" priority="3" stopIfTrue="1" operator="equal">
      <formula>0</formula>
    </cfRule>
  </conditionalFormatting>
  <conditionalFormatting sqref="AD38">
    <cfRule type="cellIs" dxfId="136" priority="2" stopIfTrue="1" operator="equal">
      <formula>0</formula>
    </cfRule>
  </conditionalFormatting>
  <conditionalFormatting sqref="AA26">
    <cfRule type="cellIs" dxfId="135" priority="1"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C1">
      <formula1>"Ａ,Ｂ,Ｃ,Ｄ,Ｅ,Ｆ,Ｇ,Ｈ"</formula1>
    </dataValidation>
    <dataValidation type="list" allowBlank="1" showInputMessage="1" showErrorMessage="1" sqref="AA1:AB1">
      <formula1>"前期,後期"</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8"/>
  <sheetViews>
    <sheetView topLeftCell="A42" zoomScale="70" zoomScaleNormal="70" workbookViewId="0">
      <selection activeCell="G49" sqref="G49"/>
    </sheetView>
  </sheetViews>
  <sheetFormatPr defaultRowHeight="13.5"/>
  <cols>
    <col min="1" max="1" width="4.875" customWidth="1"/>
    <col min="2" max="2" width="10.25" customWidth="1"/>
    <col min="3" max="3" width="4.875" customWidth="1"/>
    <col min="4" max="4" width="14.375" customWidth="1"/>
    <col min="5" max="5" width="9.125" customWidth="1"/>
    <col min="6" max="6" width="10.125" customWidth="1"/>
    <col min="7" max="7" width="12.375" customWidth="1"/>
    <col min="8" max="8" width="5" customWidth="1"/>
    <col min="9" max="9" width="4.875" customWidth="1"/>
    <col min="10" max="10" width="5" customWidth="1"/>
    <col min="11" max="11" width="13.125" customWidth="1"/>
    <col min="12" max="12" width="11.5" customWidth="1"/>
    <col min="13" max="13" width="11.75" customWidth="1"/>
    <col min="14" max="14" width="41.125" customWidth="1"/>
  </cols>
  <sheetData>
    <row r="1" spans="1:15" ht="30" customHeight="1">
      <c r="A1" s="21"/>
      <c r="B1" s="434" t="s">
        <v>74</v>
      </c>
      <c r="C1" s="434"/>
      <c r="D1" s="434"/>
      <c r="E1" s="434" t="s">
        <v>48</v>
      </c>
      <c r="F1" s="434"/>
      <c r="G1" s="434"/>
      <c r="H1" s="434"/>
      <c r="I1" s="434"/>
      <c r="J1" s="434" t="s">
        <v>72</v>
      </c>
      <c r="K1" s="434"/>
      <c r="L1" s="434"/>
      <c r="M1" s="434"/>
      <c r="N1" s="41">
        <f ca="1">TODAY()</f>
        <v>42907</v>
      </c>
      <c r="O1" s="40" t="s">
        <v>76</v>
      </c>
    </row>
    <row r="2" spans="1:15" ht="30" customHeight="1" thickBot="1">
      <c r="A2" s="28"/>
      <c r="B2" s="313" t="s">
        <v>49</v>
      </c>
      <c r="C2" s="313" t="s">
        <v>50</v>
      </c>
      <c r="D2" s="313" t="s">
        <v>51</v>
      </c>
      <c r="E2" s="313" t="s">
        <v>52</v>
      </c>
      <c r="F2" s="313" t="s">
        <v>53</v>
      </c>
      <c r="G2" s="435" t="s">
        <v>54</v>
      </c>
      <c r="H2" s="435"/>
      <c r="I2" s="435"/>
      <c r="J2" s="435"/>
      <c r="K2" s="435"/>
      <c r="L2" s="313" t="s">
        <v>55</v>
      </c>
      <c r="M2" s="313" t="s">
        <v>56</v>
      </c>
      <c r="N2" s="436" t="s">
        <v>57</v>
      </c>
      <c r="O2" s="436"/>
    </row>
    <row r="3" spans="1:15" ht="9.9499999999999993" customHeight="1">
      <c r="A3" s="320">
        <v>1</v>
      </c>
      <c r="B3" s="416">
        <v>42833</v>
      </c>
      <c r="C3" s="419" t="s">
        <v>58</v>
      </c>
      <c r="D3" s="422" t="s">
        <v>59</v>
      </c>
      <c r="E3" s="425" t="s">
        <v>42</v>
      </c>
      <c r="F3" s="30">
        <v>0.36458333333333331</v>
      </c>
      <c r="G3" s="111" t="s">
        <v>22</v>
      </c>
      <c r="H3" s="314">
        <v>1</v>
      </c>
      <c r="I3" s="111" t="s">
        <v>60</v>
      </c>
      <c r="J3" s="314">
        <v>0</v>
      </c>
      <c r="K3" s="278" t="s">
        <v>61</v>
      </c>
      <c r="L3" s="111" t="s">
        <v>62</v>
      </c>
      <c r="M3" s="111"/>
      <c r="N3" s="428" t="s">
        <v>63</v>
      </c>
      <c r="O3" s="429"/>
    </row>
    <row r="4" spans="1:15" ht="9.9499999999999993" customHeight="1">
      <c r="A4" s="318">
        <f>A3+1</f>
        <v>2</v>
      </c>
      <c r="B4" s="417"/>
      <c r="C4" s="420"/>
      <c r="D4" s="423"/>
      <c r="E4" s="426"/>
      <c r="F4" s="29">
        <v>0.40625</v>
      </c>
      <c r="G4" s="321" t="s">
        <v>22</v>
      </c>
      <c r="H4" s="315">
        <v>7</v>
      </c>
      <c r="I4" s="321" t="s">
        <v>60</v>
      </c>
      <c r="J4" s="315">
        <v>0</v>
      </c>
      <c r="K4" s="321" t="s">
        <v>62</v>
      </c>
      <c r="L4" s="33" t="s">
        <v>61</v>
      </c>
      <c r="M4" s="321"/>
      <c r="N4" s="430"/>
      <c r="O4" s="431"/>
    </row>
    <row r="5" spans="1:15" ht="9.9499999999999993" customHeight="1" thickBot="1">
      <c r="A5" s="319">
        <f t="shared" ref="A5:A22" si="0">A4+1</f>
        <v>3</v>
      </c>
      <c r="B5" s="418"/>
      <c r="C5" s="421"/>
      <c r="D5" s="424"/>
      <c r="E5" s="427"/>
      <c r="F5" s="31">
        <v>0.44791666666666669</v>
      </c>
      <c r="G5" s="107" t="s">
        <v>62</v>
      </c>
      <c r="H5" s="316">
        <v>0</v>
      </c>
      <c r="I5" s="107" t="s">
        <v>60</v>
      </c>
      <c r="J5" s="316">
        <v>3</v>
      </c>
      <c r="K5" s="39" t="s">
        <v>61</v>
      </c>
      <c r="L5" s="107" t="s">
        <v>22</v>
      </c>
      <c r="M5" s="107"/>
      <c r="N5" s="432"/>
      <c r="O5" s="433"/>
    </row>
    <row r="6" spans="1:15" ht="9.9499999999999993" customHeight="1">
      <c r="A6" s="320">
        <f t="shared" si="0"/>
        <v>4</v>
      </c>
      <c r="B6" s="416">
        <v>42834</v>
      </c>
      <c r="C6" s="437" t="s">
        <v>64</v>
      </c>
      <c r="D6" s="440" t="s">
        <v>65</v>
      </c>
      <c r="E6" s="425" t="s">
        <v>42</v>
      </c>
      <c r="F6" s="30">
        <v>0.54166666666666663</v>
      </c>
      <c r="G6" s="111" t="s">
        <v>42</v>
      </c>
      <c r="H6" s="314">
        <v>17</v>
      </c>
      <c r="I6" s="111" t="s">
        <v>60</v>
      </c>
      <c r="J6" s="314">
        <v>0</v>
      </c>
      <c r="K6" s="111" t="s">
        <v>25</v>
      </c>
      <c r="L6" s="111" t="s">
        <v>307</v>
      </c>
      <c r="M6" s="111" t="s">
        <v>308</v>
      </c>
      <c r="N6" s="428" t="s">
        <v>66</v>
      </c>
      <c r="O6" s="429"/>
    </row>
    <row r="7" spans="1:15" ht="9.9499999999999993" customHeight="1">
      <c r="A7" s="318">
        <f t="shared" si="0"/>
        <v>5</v>
      </c>
      <c r="B7" s="417"/>
      <c r="C7" s="438"/>
      <c r="D7" s="441"/>
      <c r="E7" s="426"/>
      <c r="F7" s="29">
        <v>0.57638888888888895</v>
      </c>
      <c r="G7" s="321" t="s">
        <v>309</v>
      </c>
      <c r="H7" s="315">
        <v>5</v>
      </c>
      <c r="I7" s="321" t="s">
        <v>60</v>
      </c>
      <c r="J7" s="315">
        <v>0</v>
      </c>
      <c r="K7" s="321" t="s">
        <v>310</v>
      </c>
      <c r="L7" s="321" t="s">
        <v>42</v>
      </c>
      <c r="M7" s="321" t="s">
        <v>25</v>
      </c>
      <c r="N7" s="430"/>
      <c r="O7" s="431"/>
    </row>
    <row r="8" spans="1:15" ht="9.9499999999999993" customHeight="1">
      <c r="A8" s="318">
        <f t="shared" si="0"/>
        <v>6</v>
      </c>
      <c r="B8" s="417"/>
      <c r="C8" s="438"/>
      <c r="D8" s="441"/>
      <c r="E8" s="426"/>
      <c r="F8" s="29">
        <v>0.61805555555555558</v>
      </c>
      <c r="G8" s="321" t="s">
        <v>42</v>
      </c>
      <c r="H8" s="315">
        <v>8</v>
      </c>
      <c r="I8" s="321" t="s">
        <v>60</v>
      </c>
      <c r="J8" s="315">
        <v>0</v>
      </c>
      <c r="K8" s="321" t="s">
        <v>310</v>
      </c>
      <c r="L8" s="321" t="s">
        <v>25</v>
      </c>
      <c r="M8" s="321" t="s">
        <v>311</v>
      </c>
      <c r="N8" s="430"/>
      <c r="O8" s="431"/>
    </row>
    <row r="9" spans="1:15" ht="9.9499999999999993" customHeight="1" thickBot="1">
      <c r="A9" s="319">
        <f t="shared" si="0"/>
        <v>7</v>
      </c>
      <c r="B9" s="418"/>
      <c r="C9" s="439"/>
      <c r="D9" s="442"/>
      <c r="E9" s="427"/>
      <c r="F9" s="31">
        <v>0.65277777777777779</v>
      </c>
      <c r="G9" s="107" t="s">
        <v>312</v>
      </c>
      <c r="H9" s="316">
        <v>21</v>
      </c>
      <c r="I9" s="107" t="s">
        <v>60</v>
      </c>
      <c r="J9" s="316">
        <v>0</v>
      </c>
      <c r="K9" s="107" t="s">
        <v>25</v>
      </c>
      <c r="L9" s="107" t="s">
        <v>313</v>
      </c>
      <c r="M9" s="107" t="s">
        <v>42</v>
      </c>
      <c r="N9" s="432"/>
      <c r="O9" s="433"/>
    </row>
    <row r="10" spans="1:15" ht="9.9499999999999993" customHeight="1">
      <c r="A10" s="320">
        <f t="shared" si="0"/>
        <v>8</v>
      </c>
      <c r="B10" s="416">
        <v>42840</v>
      </c>
      <c r="C10" s="419" t="s">
        <v>58</v>
      </c>
      <c r="D10" s="422" t="s">
        <v>67</v>
      </c>
      <c r="E10" s="425" t="s">
        <v>68</v>
      </c>
      <c r="F10" s="30">
        <v>0.41666666666666669</v>
      </c>
      <c r="G10" s="111" t="s">
        <v>312</v>
      </c>
      <c r="H10" s="314">
        <v>4</v>
      </c>
      <c r="I10" s="111" t="s">
        <v>60</v>
      </c>
      <c r="J10" s="314">
        <v>0</v>
      </c>
      <c r="K10" s="111" t="s">
        <v>22</v>
      </c>
      <c r="L10" s="111" t="s">
        <v>314</v>
      </c>
      <c r="M10" s="111" t="s">
        <v>62</v>
      </c>
      <c r="N10" s="428" t="s">
        <v>77</v>
      </c>
      <c r="O10" s="429"/>
    </row>
    <row r="11" spans="1:15" ht="9.9499999999999993" customHeight="1">
      <c r="A11" s="318">
        <f t="shared" si="0"/>
        <v>9</v>
      </c>
      <c r="B11" s="417"/>
      <c r="C11" s="420"/>
      <c r="D11" s="423"/>
      <c r="E11" s="426"/>
      <c r="F11" s="29">
        <v>0.4513888888888889</v>
      </c>
      <c r="G11" s="321" t="s">
        <v>315</v>
      </c>
      <c r="H11" s="315">
        <v>5</v>
      </c>
      <c r="I11" s="321" t="s">
        <v>60</v>
      </c>
      <c r="J11" s="315">
        <v>0</v>
      </c>
      <c r="K11" s="321" t="s">
        <v>62</v>
      </c>
      <c r="L11" s="321" t="s">
        <v>316</v>
      </c>
      <c r="M11" s="321" t="s">
        <v>22</v>
      </c>
      <c r="N11" s="430"/>
      <c r="O11" s="431"/>
    </row>
    <row r="12" spans="1:15" ht="9.9499999999999993" customHeight="1">
      <c r="A12" s="318">
        <f t="shared" si="0"/>
        <v>10</v>
      </c>
      <c r="B12" s="417"/>
      <c r="C12" s="420"/>
      <c r="D12" s="423"/>
      <c r="E12" s="426"/>
      <c r="F12" s="29">
        <v>0.4861111111111111</v>
      </c>
      <c r="G12" s="321" t="s">
        <v>22</v>
      </c>
      <c r="H12" s="315">
        <v>3</v>
      </c>
      <c r="I12" s="321" t="s">
        <v>60</v>
      </c>
      <c r="J12" s="315">
        <v>1</v>
      </c>
      <c r="K12" s="321" t="s">
        <v>26</v>
      </c>
      <c r="L12" s="321" t="s">
        <v>62</v>
      </c>
      <c r="M12" s="321" t="s">
        <v>317</v>
      </c>
      <c r="N12" s="430"/>
      <c r="O12" s="431"/>
    </row>
    <row r="13" spans="1:15" ht="9.9499999999999993" customHeight="1">
      <c r="A13" s="318">
        <f t="shared" si="0"/>
        <v>11</v>
      </c>
      <c r="B13" s="417"/>
      <c r="C13" s="420"/>
      <c r="D13" s="423"/>
      <c r="E13" s="426"/>
      <c r="F13" s="29">
        <v>0.52083333333333337</v>
      </c>
      <c r="G13" s="321" t="s">
        <v>62</v>
      </c>
      <c r="H13" s="315">
        <v>0</v>
      </c>
      <c r="I13" s="321" t="s">
        <v>60</v>
      </c>
      <c r="J13" s="315">
        <v>0</v>
      </c>
      <c r="K13" s="321" t="s">
        <v>306</v>
      </c>
      <c r="L13" s="321" t="s">
        <v>22</v>
      </c>
      <c r="M13" s="321" t="s">
        <v>69</v>
      </c>
      <c r="N13" s="430"/>
      <c r="O13" s="431"/>
    </row>
    <row r="14" spans="1:15" ht="9.9499999999999993" customHeight="1">
      <c r="A14" s="318">
        <f t="shared" si="0"/>
        <v>12</v>
      </c>
      <c r="B14" s="417"/>
      <c r="C14" s="420"/>
      <c r="D14" s="423"/>
      <c r="E14" s="426"/>
      <c r="F14" s="29">
        <v>0.55555555555555558</v>
      </c>
      <c r="G14" s="321" t="s">
        <v>307</v>
      </c>
      <c r="H14" s="315">
        <v>8</v>
      </c>
      <c r="I14" s="321" t="s">
        <v>60</v>
      </c>
      <c r="J14" s="315">
        <v>0</v>
      </c>
      <c r="K14" s="321" t="s">
        <v>69</v>
      </c>
      <c r="L14" s="321" t="s">
        <v>318</v>
      </c>
      <c r="M14" s="321" t="s">
        <v>319</v>
      </c>
      <c r="N14" s="430"/>
      <c r="O14" s="431"/>
    </row>
    <row r="15" spans="1:15" ht="9.9499999999999993" customHeight="1" thickBot="1">
      <c r="A15" s="319">
        <f t="shared" si="0"/>
        <v>13</v>
      </c>
      <c r="B15" s="418"/>
      <c r="C15" s="421"/>
      <c r="D15" s="424"/>
      <c r="E15" s="427"/>
      <c r="F15" s="31">
        <v>0.59027777777777779</v>
      </c>
      <c r="G15" s="107" t="s">
        <v>320</v>
      </c>
      <c r="H15" s="316">
        <v>2</v>
      </c>
      <c r="I15" s="107" t="s">
        <v>60</v>
      </c>
      <c r="J15" s="316">
        <v>0</v>
      </c>
      <c r="K15" s="107" t="s">
        <v>321</v>
      </c>
      <c r="L15" s="107" t="s">
        <v>69</v>
      </c>
      <c r="M15" s="107" t="s">
        <v>307</v>
      </c>
      <c r="N15" s="432"/>
      <c r="O15" s="433"/>
    </row>
    <row r="16" spans="1:15" ht="9.9499999999999993" customHeight="1">
      <c r="A16" s="320">
        <f t="shared" si="0"/>
        <v>14</v>
      </c>
      <c r="B16" s="416">
        <v>42847</v>
      </c>
      <c r="C16" s="419" t="s">
        <v>58</v>
      </c>
      <c r="D16" s="422" t="s">
        <v>59</v>
      </c>
      <c r="E16" s="425" t="s">
        <v>42</v>
      </c>
      <c r="F16" s="30">
        <v>0.36458333333333331</v>
      </c>
      <c r="G16" s="111" t="s">
        <v>322</v>
      </c>
      <c r="H16" s="314">
        <v>2</v>
      </c>
      <c r="I16" s="111" t="s">
        <v>60</v>
      </c>
      <c r="J16" s="314">
        <v>0</v>
      </c>
      <c r="K16" s="111" t="s">
        <v>25</v>
      </c>
      <c r="L16" s="111" t="s">
        <v>69</v>
      </c>
      <c r="M16" s="111"/>
      <c r="N16" s="428" t="s">
        <v>63</v>
      </c>
      <c r="O16" s="429"/>
    </row>
    <row r="17" spans="1:15" ht="9.9499999999999993" customHeight="1">
      <c r="A17" s="318">
        <f t="shared" si="0"/>
        <v>15</v>
      </c>
      <c r="B17" s="417"/>
      <c r="C17" s="420"/>
      <c r="D17" s="423"/>
      <c r="E17" s="426"/>
      <c r="F17" s="29">
        <v>0.40625</v>
      </c>
      <c r="G17" s="321" t="s">
        <v>308</v>
      </c>
      <c r="H17" s="315">
        <v>3</v>
      </c>
      <c r="I17" s="321" t="s">
        <v>60</v>
      </c>
      <c r="J17" s="315">
        <v>0</v>
      </c>
      <c r="K17" s="33" t="s">
        <v>80</v>
      </c>
      <c r="L17" s="321" t="s">
        <v>25</v>
      </c>
      <c r="M17" s="321"/>
      <c r="N17" s="430"/>
      <c r="O17" s="431"/>
    </row>
    <row r="18" spans="1:15" ht="9.9499999999999993" customHeight="1" thickBot="1">
      <c r="A18" s="319">
        <f t="shared" si="0"/>
        <v>16</v>
      </c>
      <c r="B18" s="418"/>
      <c r="C18" s="421"/>
      <c r="D18" s="424"/>
      <c r="E18" s="427"/>
      <c r="F18" s="31">
        <v>0.44791666666666669</v>
      </c>
      <c r="G18" s="107" t="s">
        <v>25</v>
      </c>
      <c r="H18" s="316">
        <v>3</v>
      </c>
      <c r="I18" s="107" t="s">
        <v>60</v>
      </c>
      <c r="J18" s="316">
        <v>0</v>
      </c>
      <c r="K18" s="39" t="s">
        <v>79</v>
      </c>
      <c r="L18" s="107" t="s">
        <v>323</v>
      </c>
      <c r="M18" s="107"/>
      <c r="N18" s="432"/>
      <c r="O18" s="433"/>
    </row>
    <row r="19" spans="1:15" ht="9.9499999999999993" customHeight="1">
      <c r="A19" s="320">
        <f t="shared" si="0"/>
        <v>17</v>
      </c>
      <c r="B19" s="416">
        <v>42848</v>
      </c>
      <c r="C19" s="437" t="s">
        <v>64</v>
      </c>
      <c r="D19" s="422" t="s">
        <v>59</v>
      </c>
      <c r="E19" s="425" t="s">
        <v>42</v>
      </c>
      <c r="F19" s="30">
        <v>0.375</v>
      </c>
      <c r="G19" s="111" t="s">
        <v>42</v>
      </c>
      <c r="H19" s="314">
        <v>5</v>
      </c>
      <c r="I19" s="111" t="s">
        <v>60</v>
      </c>
      <c r="J19" s="314">
        <v>0</v>
      </c>
      <c r="K19" s="278" t="s">
        <v>61</v>
      </c>
      <c r="L19" s="111" t="s">
        <v>307</v>
      </c>
      <c r="M19" s="111" t="s">
        <v>306</v>
      </c>
      <c r="N19" s="449" t="s">
        <v>70</v>
      </c>
      <c r="O19" s="450"/>
    </row>
    <row r="20" spans="1:15" ht="9.9499999999999993" customHeight="1">
      <c r="A20" s="318">
        <f t="shared" si="0"/>
        <v>18</v>
      </c>
      <c r="B20" s="417"/>
      <c r="C20" s="438"/>
      <c r="D20" s="423"/>
      <c r="E20" s="426"/>
      <c r="F20" s="29">
        <v>0.40972222222222227</v>
      </c>
      <c r="G20" s="321" t="s">
        <v>306</v>
      </c>
      <c r="H20" s="315">
        <v>1</v>
      </c>
      <c r="I20" s="321" t="s">
        <v>60</v>
      </c>
      <c r="J20" s="315">
        <v>3</v>
      </c>
      <c r="K20" s="321" t="s">
        <v>307</v>
      </c>
      <c r="L20" s="33" t="s">
        <v>61</v>
      </c>
      <c r="M20" s="321" t="s">
        <v>42</v>
      </c>
      <c r="N20" s="451"/>
      <c r="O20" s="452"/>
    </row>
    <row r="21" spans="1:15" ht="9.9499999999999993" customHeight="1">
      <c r="A21" s="318">
        <f t="shared" si="0"/>
        <v>19</v>
      </c>
      <c r="B21" s="417"/>
      <c r="C21" s="438"/>
      <c r="D21" s="423"/>
      <c r="E21" s="426"/>
      <c r="F21" s="29">
        <v>0.4513888888888889</v>
      </c>
      <c r="G21" s="321" t="s">
        <v>42</v>
      </c>
      <c r="H21" s="315">
        <v>2</v>
      </c>
      <c r="I21" s="321" t="s">
        <v>60</v>
      </c>
      <c r="J21" s="315">
        <v>0</v>
      </c>
      <c r="K21" s="321" t="s">
        <v>324</v>
      </c>
      <c r="L21" s="321" t="s">
        <v>325</v>
      </c>
      <c r="M21" s="33" t="s">
        <v>61</v>
      </c>
      <c r="N21" s="451"/>
      <c r="O21" s="452"/>
    </row>
    <row r="22" spans="1:15" ht="9.9499999999999993" customHeight="1" thickBot="1">
      <c r="A22" s="319">
        <f t="shared" si="0"/>
        <v>20</v>
      </c>
      <c r="B22" s="418"/>
      <c r="C22" s="439"/>
      <c r="D22" s="424"/>
      <c r="E22" s="427"/>
      <c r="F22" s="31">
        <v>0.4861111111111111</v>
      </c>
      <c r="G22" s="39" t="s">
        <v>61</v>
      </c>
      <c r="H22" s="316">
        <v>4</v>
      </c>
      <c r="I22" s="107" t="s">
        <v>60</v>
      </c>
      <c r="J22" s="316">
        <v>1</v>
      </c>
      <c r="K22" s="107" t="s">
        <v>325</v>
      </c>
      <c r="L22" s="107" t="s">
        <v>42</v>
      </c>
      <c r="M22" s="107" t="s">
        <v>326</v>
      </c>
      <c r="N22" s="453"/>
      <c r="O22" s="454"/>
    </row>
    <row r="23" spans="1:15" ht="9.9499999999999993" customHeight="1">
      <c r="A23" s="455" t="s">
        <v>164</v>
      </c>
      <c r="B23" s="458">
        <v>42860</v>
      </c>
      <c r="C23" s="461" t="s">
        <v>128</v>
      </c>
      <c r="D23" s="464" t="s">
        <v>129</v>
      </c>
      <c r="E23" s="464" t="s">
        <v>130</v>
      </c>
      <c r="F23" s="49">
        <v>0.41666666666666669</v>
      </c>
      <c r="G23" s="50" t="s">
        <v>69</v>
      </c>
      <c r="H23" s="56">
        <v>0</v>
      </c>
      <c r="I23" s="50" t="s">
        <v>327</v>
      </c>
      <c r="J23" s="56">
        <v>3</v>
      </c>
      <c r="K23" s="50" t="s">
        <v>319</v>
      </c>
      <c r="L23" s="50" t="s">
        <v>328</v>
      </c>
      <c r="M23" s="50"/>
      <c r="N23" s="443" t="s">
        <v>131</v>
      </c>
      <c r="O23" s="444"/>
    </row>
    <row r="24" spans="1:15" ht="9.9499999999999993" customHeight="1">
      <c r="A24" s="456"/>
      <c r="B24" s="459"/>
      <c r="C24" s="462"/>
      <c r="D24" s="465"/>
      <c r="E24" s="465"/>
      <c r="F24" s="51">
        <v>0.4513888888888889</v>
      </c>
      <c r="G24" s="52" t="s">
        <v>310</v>
      </c>
      <c r="H24" s="57">
        <v>1</v>
      </c>
      <c r="I24" s="52" t="s">
        <v>329</v>
      </c>
      <c r="J24" s="57">
        <v>1</v>
      </c>
      <c r="K24" s="52" t="s">
        <v>22</v>
      </c>
      <c r="L24" s="52" t="s">
        <v>69</v>
      </c>
      <c r="M24" s="52"/>
      <c r="N24" s="445"/>
      <c r="O24" s="446"/>
    </row>
    <row r="25" spans="1:15" ht="9.9499999999999993" customHeight="1" thickBot="1">
      <c r="A25" s="457"/>
      <c r="B25" s="460"/>
      <c r="C25" s="463"/>
      <c r="D25" s="466"/>
      <c r="E25" s="466"/>
      <c r="F25" s="53">
        <v>0.4861111111111111</v>
      </c>
      <c r="G25" s="54" t="s">
        <v>324</v>
      </c>
      <c r="H25" s="58">
        <v>5</v>
      </c>
      <c r="I25" s="54" t="s">
        <v>330</v>
      </c>
      <c r="J25" s="58">
        <v>0</v>
      </c>
      <c r="K25" s="54" t="s">
        <v>315</v>
      </c>
      <c r="L25" s="54" t="s">
        <v>22</v>
      </c>
      <c r="M25" s="54"/>
      <c r="N25" s="447"/>
      <c r="O25" s="448"/>
    </row>
    <row r="26" spans="1:15" ht="9.9499999999999993" customHeight="1">
      <c r="A26" s="87"/>
      <c r="B26" s="467">
        <v>42862</v>
      </c>
      <c r="C26" s="470" t="s">
        <v>64</v>
      </c>
      <c r="D26" s="473" t="s">
        <v>132</v>
      </c>
      <c r="E26" s="473" t="s">
        <v>42</v>
      </c>
      <c r="F26" s="30">
        <v>0.54166666666666663</v>
      </c>
      <c r="G26" s="111" t="s">
        <v>42</v>
      </c>
      <c r="H26" s="314">
        <v>5</v>
      </c>
      <c r="I26" s="111" t="s">
        <v>329</v>
      </c>
      <c r="J26" s="314">
        <v>0</v>
      </c>
      <c r="K26" s="111" t="s">
        <v>62</v>
      </c>
      <c r="L26" s="111" t="s">
        <v>69</v>
      </c>
      <c r="M26" s="111"/>
      <c r="N26" s="476" t="s">
        <v>66</v>
      </c>
      <c r="O26" s="477"/>
    </row>
    <row r="27" spans="1:15" ht="9.9499999999999993" customHeight="1">
      <c r="A27" s="86"/>
      <c r="B27" s="468"/>
      <c r="C27" s="471"/>
      <c r="D27" s="474"/>
      <c r="E27" s="474"/>
      <c r="F27" s="29">
        <v>0.58333333333333337</v>
      </c>
      <c r="G27" s="321" t="s">
        <v>69</v>
      </c>
      <c r="H27" s="315">
        <v>2</v>
      </c>
      <c r="I27" s="321" t="s">
        <v>331</v>
      </c>
      <c r="J27" s="315">
        <v>0</v>
      </c>
      <c r="K27" s="321" t="s">
        <v>62</v>
      </c>
      <c r="L27" s="321" t="s">
        <v>42</v>
      </c>
      <c r="M27" s="321"/>
      <c r="N27" s="478"/>
      <c r="O27" s="479"/>
    </row>
    <row r="28" spans="1:15" ht="9.9499999999999993" customHeight="1" thickBot="1">
      <c r="A28" s="88">
        <f>A27+1</f>
        <v>1</v>
      </c>
      <c r="B28" s="469"/>
      <c r="C28" s="472"/>
      <c r="D28" s="475"/>
      <c r="E28" s="475"/>
      <c r="F28" s="55">
        <v>0.625</v>
      </c>
      <c r="G28" s="96" t="s">
        <v>42</v>
      </c>
      <c r="H28" s="317">
        <v>12</v>
      </c>
      <c r="I28" s="96" t="s">
        <v>329</v>
      </c>
      <c r="J28" s="317">
        <v>0</v>
      </c>
      <c r="K28" s="96" t="s">
        <v>69</v>
      </c>
      <c r="L28" s="96" t="s">
        <v>62</v>
      </c>
      <c r="M28" s="96"/>
      <c r="N28" s="480"/>
      <c r="O28" s="481"/>
    </row>
    <row r="29" spans="1:15" ht="9.9499999999999993" customHeight="1">
      <c r="A29" s="510" t="s">
        <v>182</v>
      </c>
      <c r="B29" s="513">
        <v>42869</v>
      </c>
      <c r="C29" s="516" t="s">
        <v>64</v>
      </c>
      <c r="D29" s="519" t="s">
        <v>133</v>
      </c>
      <c r="E29" s="522" t="s">
        <v>315</v>
      </c>
      <c r="F29" s="252">
        <v>0.45833333333333331</v>
      </c>
      <c r="G29" s="253" t="s">
        <v>332</v>
      </c>
      <c r="H29" s="253"/>
      <c r="I29" s="253" t="s">
        <v>329</v>
      </c>
      <c r="J29" s="253"/>
      <c r="K29" s="253" t="s">
        <v>22</v>
      </c>
      <c r="L29" s="253" t="s">
        <v>321</v>
      </c>
      <c r="M29" s="253"/>
      <c r="N29" s="488" t="s">
        <v>134</v>
      </c>
      <c r="O29" s="489"/>
    </row>
    <row r="30" spans="1:15" ht="9.9499999999999993" customHeight="1">
      <c r="A30" s="511"/>
      <c r="B30" s="514"/>
      <c r="C30" s="517"/>
      <c r="D30" s="520"/>
      <c r="E30" s="523"/>
      <c r="F30" s="254">
        <v>0.49305555555555558</v>
      </c>
      <c r="G30" s="255" t="s">
        <v>306</v>
      </c>
      <c r="H30" s="255"/>
      <c r="I30" s="255" t="s">
        <v>329</v>
      </c>
      <c r="J30" s="255"/>
      <c r="K30" s="255" t="s">
        <v>308</v>
      </c>
      <c r="L30" s="255" t="s">
        <v>22</v>
      </c>
      <c r="M30" s="255"/>
      <c r="N30" s="490"/>
      <c r="O30" s="491"/>
    </row>
    <row r="31" spans="1:15" ht="9.9499999999999993" customHeight="1">
      <c r="A31" s="511"/>
      <c r="B31" s="514"/>
      <c r="C31" s="517"/>
      <c r="D31" s="520"/>
      <c r="E31" s="523"/>
      <c r="F31" s="256">
        <v>0.52777777777777779</v>
      </c>
      <c r="G31" s="279" t="s">
        <v>61</v>
      </c>
      <c r="H31" s="258"/>
      <c r="I31" s="257" t="s">
        <v>333</v>
      </c>
      <c r="J31" s="259"/>
      <c r="K31" s="257" t="s">
        <v>25</v>
      </c>
      <c r="L31" s="260" t="s">
        <v>62</v>
      </c>
      <c r="M31" s="261"/>
      <c r="N31" s="490"/>
      <c r="O31" s="491"/>
    </row>
    <row r="32" spans="1:15" ht="9.9499999999999993" customHeight="1">
      <c r="A32" s="511"/>
      <c r="B32" s="514"/>
      <c r="C32" s="517"/>
      <c r="D32" s="520"/>
      <c r="E32" s="523"/>
      <c r="F32" s="256">
        <v>0.5625</v>
      </c>
      <c r="G32" s="257" t="s">
        <v>62</v>
      </c>
      <c r="H32" s="257"/>
      <c r="I32" s="257" t="s">
        <v>334</v>
      </c>
      <c r="J32" s="257"/>
      <c r="K32" s="257" t="s">
        <v>308</v>
      </c>
      <c r="L32" s="279" t="s">
        <v>61</v>
      </c>
      <c r="M32" s="257"/>
      <c r="N32" s="490"/>
      <c r="O32" s="491"/>
    </row>
    <row r="33" spans="1:15" ht="9.9499999999999993" customHeight="1">
      <c r="A33" s="511"/>
      <c r="B33" s="514"/>
      <c r="C33" s="517"/>
      <c r="D33" s="520"/>
      <c r="E33" s="523"/>
      <c r="F33" s="256">
        <v>0.59722222222222221</v>
      </c>
      <c r="G33" s="257" t="s">
        <v>306</v>
      </c>
      <c r="H33" s="257"/>
      <c r="I33" s="257" t="s">
        <v>329</v>
      </c>
      <c r="J33" s="257"/>
      <c r="K33" s="257" t="s">
        <v>22</v>
      </c>
      <c r="L33" s="257" t="s">
        <v>313</v>
      </c>
      <c r="M33" s="257"/>
      <c r="N33" s="490"/>
      <c r="O33" s="491"/>
    </row>
    <row r="34" spans="1:15" ht="9.9499999999999993" customHeight="1">
      <c r="A34" s="511"/>
      <c r="B34" s="514"/>
      <c r="C34" s="517"/>
      <c r="D34" s="520"/>
      <c r="E34" s="523"/>
      <c r="F34" s="256">
        <v>0.63194444444444442</v>
      </c>
      <c r="G34" s="279" t="s">
        <v>61</v>
      </c>
      <c r="H34" s="258"/>
      <c r="I34" s="257" t="s">
        <v>331</v>
      </c>
      <c r="J34" s="259"/>
      <c r="K34" s="257" t="s">
        <v>319</v>
      </c>
      <c r="L34" s="260" t="s">
        <v>25</v>
      </c>
      <c r="M34" s="262"/>
      <c r="N34" s="490"/>
      <c r="O34" s="491"/>
    </row>
    <row r="35" spans="1:15" ht="9.9499999999999993" customHeight="1" thickBot="1">
      <c r="A35" s="512"/>
      <c r="B35" s="515"/>
      <c r="C35" s="518"/>
      <c r="D35" s="521"/>
      <c r="E35" s="524"/>
      <c r="F35" s="263">
        <v>0.66666666666666663</v>
      </c>
      <c r="G35" s="280" t="s">
        <v>62</v>
      </c>
      <c r="H35" s="264"/>
      <c r="I35" s="264" t="s">
        <v>335</v>
      </c>
      <c r="J35" s="264"/>
      <c r="K35" s="264" t="s">
        <v>25</v>
      </c>
      <c r="L35" s="264" t="s">
        <v>319</v>
      </c>
      <c r="M35" s="265"/>
      <c r="N35" s="492"/>
      <c r="O35" s="493"/>
    </row>
    <row r="36" spans="1:15" ht="9.9499999999999993" customHeight="1">
      <c r="A36" s="494" t="s">
        <v>164</v>
      </c>
      <c r="B36" s="497">
        <v>42876</v>
      </c>
      <c r="C36" s="500" t="s">
        <v>64</v>
      </c>
      <c r="D36" s="503" t="s">
        <v>133</v>
      </c>
      <c r="E36" s="503" t="s">
        <v>332</v>
      </c>
      <c r="F36" s="114">
        <v>0.45833333333333331</v>
      </c>
      <c r="G36" s="115" t="s">
        <v>336</v>
      </c>
      <c r="H36" s="266">
        <v>0</v>
      </c>
      <c r="I36" s="115" t="s">
        <v>329</v>
      </c>
      <c r="J36" s="266">
        <v>5</v>
      </c>
      <c r="K36" s="115" t="s">
        <v>42</v>
      </c>
      <c r="L36" s="115" t="s">
        <v>317</v>
      </c>
      <c r="M36" s="115" t="s">
        <v>277</v>
      </c>
      <c r="N36" s="506" t="s">
        <v>134</v>
      </c>
      <c r="O36" s="507"/>
    </row>
    <row r="37" spans="1:15" ht="9.9499999999999993" customHeight="1">
      <c r="A37" s="495"/>
      <c r="B37" s="498"/>
      <c r="C37" s="501"/>
      <c r="D37" s="504"/>
      <c r="E37" s="504"/>
      <c r="F37" s="116">
        <v>0.49305555555555558</v>
      </c>
      <c r="G37" s="117" t="s">
        <v>306</v>
      </c>
      <c r="H37" s="267">
        <v>3</v>
      </c>
      <c r="I37" s="117" t="s">
        <v>60</v>
      </c>
      <c r="J37" s="267">
        <v>0</v>
      </c>
      <c r="K37" s="117" t="s">
        <v>25</v>
      </c>
      <c r="L37" s="117" t="s">
        <v>42</v>
      </c>
      <c r="M37" s="117" t="s">
        <v>315</v>
      </c>
      <c r="N37" s="508"/>
      <c r="O37" s="509"/>
    </row>
    <row r="38" spans="1:15" ht="9.9499999999999993" customHeight="1">
      <c r="A38" s="495"/>
      <c r="B38" s="498"/>
      <c r="C38" s="501"/>
      <c r="D38" s="504"/>
      <c r="E38" s="504"/>
      <c r="F38" s="116">
        <v>0.52777777777777779</v>
      </c>
      <c r="G38" s="281" t="s">
        <v>61</v>
      </c>
      <c r="H38" s="267">
        <v>5</v>
      </c>
      <c r="I38" s="117" t="s">
        <v>60</v>
      </c>
      <c r="J38" s="267">
        <v>1</v>
      </c>
      <c r="K38" s="117" t="s">
        <v>69</v>
      </c>
      <c r="L38" s="117" t="s">
        <v>22</v>
      </c>
      <c r="M38" s="117" t="s">
        <v>42</v>
      </c>
      <c r="N38" s="508"/>
      <c r="O38" s="509"/>
    </row>
    <row r="39" spans="1:15" ht="9.9499999999999993" customHeight="1">
      <c r="A39" s="495"/>
      <c r="B39" s="498"/>
      <c r="C39" s="501"/>
      <c r="D39" s="504"/>
      <c r="E39" s="504"/>
      <c r="F39" s="116">
        <v>0.5625</v>
      </c>
      <c r="G39" s="117" t="s">
        <v>42</v>
      </c>
      <c r="H39" s="267">
        <v>0</v>
      </c>
      <c r="I39" s="117" t="s">
        <v>60</v>
      </c>
      <c r="J39" s="267">
        <v>1</v>
      </c>
      <c r="K39" s="117" t="s">
        <v>22</v>
      </c>
      <c r="L39" s="281" t="s">
        <v>61</v>
      </c>
      <c r="M39" s="117" t="s">
        <v>69</v>
      </c>
      <c r="N39" s="508"/>
      <c r="O39" s="509"/>
    </row>
    <row r="40" spans="1:15" ht="9.9499999999999993" customHeight="1">
      <c r="A40" s="495"/>
      <c r="B40" s="498"/>
      <c r="C40" s="501"/>
      <c r="D40" s="504"/>
      <c r="E40" s="504"/>
      <c r="F40" s="116">
        <v>0.59722222222222221</v>
      </c>
      <c r="G40" s="117" t="s">
        <v>325</v>
      </c>
      <c r="H40" s="267">
        <v>4</v>
      </c>
      <c r="I40" s="117" t="s">
        <v>60</v>
      </c>
      <c r="J40" s="267">
        <v>0</v>
      </c>
      <c r="K40" s="117" t="s">
        <v>69</v>
      </c>
      <c r="L40" s="117" t="s">
        <v>315</v>
      </c>
      <c r="M40" s="281" t="s">
        <v>61</v>
      </c>
      <c r="N40" s="508"/>
      <c r="O40" s="509"/>
    </row>
    <row r="41" spans="1:15" ht="9.9499999999999993" customHeight="1">
      <c r="A41" s="495"/>
      <c r="B41" s="498"/>
      <c r="C41" s="501"/>
      <c r="D41" s="504"/>
      <c r="E41" s="504"/>
      <c r="F41" s="118">
        <v>0.63194444444444442</v>
      </c>
      <c r="G41" s="119" t="s">
        <v>22</v>
      </c>
      <c r="H41" s="268">
        <v>12</v>
      </c>
      <c r="I41" s="119" t="s">
        <v>60</v>
      </c>
      <c r="J41" s="268">
        <v>0</v>
      </c>
      <c r="K41" s="119" t="s">
        <v>25</v>
      </c>
      <c r="L41" s="119" t="s">
        <v>69</v>
      </c>
      <c r="M41" s="119" t="s">
        <v>337</v>
      </c>
      <c r="N41" s="508"/>
      <c r="O41" s="509"/>
    </row>
    <row r="42" spans="1:15" ht="9.9499999999999993" customHeight="1" thickBot="1">
      <c r="A42" s="496"/>
      <c r="B42" s="499"/>
      <c r="C42" s="502"/>
      <c r="D42" s="505"/>
      <c r="E42" s="505"/>
      <c r="F42" s="120">
        <v>0.66666666666666663</v>
      </c>
      <c r="G42" s="282" t="s">
        <v>338</v>
      </c>
      <c r="H42" s="283">
        <v>1</v>
      </c>
      <c r="I42" s="282" t="s">
        <v>330</v>
      </c>
      <c r="J42" s="283">
        <v>3</v>
      </c>
      <c r="K42" s="284" t="s">
        <v>61</v>
      </c>
      <c r="L42" s="121" t="s">
        <v>25</v>
      </c>
      <c r="M42" s="121" t="s">
        <v>22</v>
      </c>
      <c r="N42" s="122" t="s">
        <v>183</v>
      </c>
      <c r="O42" s="123"/>
    </row>
    <row r="43" spans="1:15" ht="9.9499999999999993" customHeight="1" thickTop="1">
      <c r="A43" s="525"/>
      <c r="B43" s="528">
        <v>42883</v>
      </c>
      <c r="C43" s="530" t="s">
        <v>64</v>
      </c>
      <c r="D43" s="528" t="s">
        <v>133</v>
      </c>
      <c r="E43" s="528" t="s">
        <v>319</v>
      </c>
      <c r="F43" s="124">
        <v>0.54166666666666663</v>
      </c>
      <c r="G43" s="73" t="s">
        <v>319</v>
      </c>
      <c r="H43" s="285">
        <v>1</v>
      </c>
      <c r="I43" s="73" t="s">
        <v>60</v>
      </c>
      <c r="J43" s="285">
        <v>3</v>
      </c>
      <c r="K43" s="73" t="s">
        <v>308</v>
      </c>
      <c r="L43" s="286" t="s">
        <v>61</v>
      </c>
      <c r="M43" s="73"/>
      <c r="N43" s="482" t="s">
        <v>148</v>
      </c>
      <c r="O43" s="483"/>
    </row>
    <row r="44" spans="1:15" ht="9.9499999999999993" customHeight="1">
      <c r="A44" s="526"/>
      <c r="B44" s="528"/>
      <c r="C44" s="531"/>
      <c r="D44" s="528"/>
      <c r="E44" s="528"/>
      <c r="F44" s="125">
        <v>0.58333333333333337</v>
      </c>
      <c r="G44" s="287" t="s">
        <v>61</v>
      </c>
      <c r="H44" s="288">
        <v>3</v>
      </c>
      <c r="I44" s="71" t="s">
        <v>60</v>
      </c>
      <c r="J44" s="288">
        <v>0</v>
      </c>
      <c r="K44" s="71" t="s">
        <v>339</v>
      </c>
      <c r="L44" s="71" t="s">
        <v>307</v>
      </c>
      <c r="M44" s="71"/>
      <c r="N44" s="484"/>
      <c r="O44" s="485"/>
    </row>
    <row r="45" spans="1:15" ht="9.9499999999999993" customHeight="1" thickBot="1">
      <c r="A45" s="527"/>
      <c r="B45" s="529"/>
      <c r="C45" s="532"/>
      <c r="D45" s="529"/>
      <c r="E45" s="529"/>
      <c r="F45" s="126">
        <v>0.625</v>
      </c>
      <c r="G45" s="289" t="s">
        <v>61</v>
      </c>
      <c r="H45" s="290">
        <v>1</v>
      </c>
      <c r="I45" s="128" t="s">
        <v>331</v>
      </c>
      <c r="J45" s="290">
        <v>5</v>
      </c>
      <c r="K45" s="128" t="s">
        <v>307</v>
      </c>
      <c r="L45" s="127" t="s">
        <v>276</v>
      </c>
      <c r="M45" s="128"/>
      <c r="N45" s="486"/>
      <c r="O45" s="487"/>
    </row>
    <row r="46" spans="1:15" ht="9.9499999999999993" customHeight="1">
      <c r="A46" s="70"/>
      <c r="B46" s="533">
        <v>42890</v>
      </c>
      <c r="C46" s="536" t="s">
        <v>64</v>
      </c>
      <c r="D46" s="539" t="s">
        <v>132</v>
      </c>
      <c r="E46" s="542" t="s">
        <v>42</v>
      </c>
      <c r="F46" s="85">
        <v>0.54166666666666663</v>
      </c>
      <c r="G46" s="70" t="s">
        <v>42</v>
      </c>
      <c r="H46" s="326">
        <v>5</v>
      </c>
      <c r="I46" s="70" t="s">
        <v>340</v>
      </c>
      <c r="J46" s="326">
        <v>0</v>
      </c>
      <c r="K46" s="70" t="s">
        <v>325</v>
      </c>
      <c r="L46" s="70" t="s">
        <v>324</v>
      </c>
      <c r="M46" s="70" t="s">
        <v>62</v>
      </c>
      <c r="N46" s="543" t="s">
        <v>163</v>
      </c>
      <c r="O46" s="544"/>
    </row>
    <row r="47" spans="1:15" ht="9.9499999999999993" customHeight="1">
      <c r="A47" s="100"/>
      <c r="B47" s="534"/>
      <c r="C47" s="537"/>
      <c r="D47" s="540"/>
      <c r="E47" s="534"/>
      <c r="F47" s="84">
        <v>0.57638888888888895</v>
      </c>
      <c r="G47" s="100" t="s">
        <v>324</v>
      </c>
      <c r="H47" s="327">
        <v>11</v>
      </c>
      <c r="I47" s="100" t="s">
        <v>330</v>
      </c>
      <c r="J47" s="327">
        <v>0</v>
      </c>
      <c r="K47" s="100" t="s">
        <v>62</v>
      </c>
      <c r="L47" s="100" t="s">
        <v>25</v>
      </c>
      <c r="M47" s="100" t="s">
        <v>332</v>
      </c>
      <c r="N47" s="545"/>
      <c r="O47" s="546"/>
    </row>
    <row r="48" spans="1:15" ht="9.9499999999999993" customHeight="1" thickBot="1">
      <c r="A48" s="108"/>
      <c r="B48" s="535"/>
      <c r="C48" s="538"/>
      <c r="D48" s="541"/>
      <c r="E48" s="535"/>
      <c r="F48" s="83">
        <v>0.61111111111111105</v>
      </c>
      <c r="G48" s="108" t="s">
        <v>25</v>
      </c>
      <c r="H48" s="328">
        <v>0</v>
      </c>
      <c r="I48" s="108" t="s">
        <v>329</v>
      </c>
      <c r="J48" s="328">
        <v>10</v>
      </c>
      <c r="K48" s="108" t="s">
        <v>332</v>
      </c>
      <c r="L48" s="108" t="s">
        <v>42</v>
      </c>
      <c r="M48" s="108" t="s">
        <v>325</v>
      </c>
      <c r="N48" s="547"/>
      <c r="O48" s="548"/>
    </row>
    <row r="49" spans="1:15" ht="30" customHeight="1">
      <c r="A49" s="97"/>
      <c r="B49" s="533">
        <v>42897</v>
      </c>
      <c r="C49" s="536" t="s">
        <v>64</v>
      </c>
      <c r="D49" s="539" t="s">
        <v>278</v>
      </c>
      <c r="E49" s="542" t="s">
        <v>341</v>
      </c>
      <c r="F49" s="269">
        <v>0.54166666666666663</v>
      </c>
      <c r="G49" s="97" t="s">
        <v>315</v>
      </c>
      <c r="H49" s="336">
        <v>0</v>
      </c>
      <c r="I49" s="97" t="s">
        <v>330</v>
      </c>
      <c r="J49" s="336">
        <v>1</v>
      </c>
      <c r="K49" s="97" t="s">
        <v>22</v>
      </c>
      <c r="L49" s="97" t="s">
        <v>341</v>
      </c>
      <c r="M49" s="97" t="s">
        <v>19</v>
      </c>
      <c r="N49" s="565" t="s">
        <v>279</v>
      </c>
      <c r="O49" s="566"/>
    </row>
    <row r="50" spans="1:15" ht="30" customHeight="1">
      <c r="A50" s="322"/>
      <c r="B50" s="564"/>
      <c r="C50" s="537"/>
      <c r="D50" s="540"/>
      <c r="E50" s="534"/>
      <c r="F50" s="323">
        <v>0.57638888888888895</v>
      </c>
      <c r="G50" s="324" t="s">
        <v>342</v>
      </c>
      <c r="H50" s="555" t="s">
        <v>343</v>
      </c>
      <c r="I50" s="556"/>
      <c r="J50" s="557"/>
      <c r="K50" s="324" t="s">
        <v>19</v>
      </c>
      <c r="L50" s="322" t="s">
        <v>344</v>
      </c>
      <c r="M50" s="322" t="s">
        <v>22</v>
      </c>
      <c r="N50" s="567"/>
      <c r="O50" s="568"/>
    </row>
    <row r="51" spans="1:15" ht="30" customHeight="1" thickBot="1">
      <c r="A51" s="270"/>
      <c r="B51" s="534"/>
      <c r="C51" s="537"/>
      <c r="D51" s="540"/>
      <c r="E51" s="534"/>
      <c r="F51" s="271">
        <v>0.61111111111111105</v>
      </c>
      <c r="G51" s="270" t="s">
        <v>345</v>
      </c>
      <c r="H51" s="337">
        <v>2</v>
      </c>
      <c r="I51" s="270" t="s">
        <v>331</v>
      </c>
      <c r="J51" s="337">
        <v>1</v>
      </c>
      <c r="K51" s="270" t="s">
        <v>22</v>
      </c>
      <c r="L51" s="270" t="s">
        <v>342</v>
      </c>
      <c r="M51" s="270" t="s">
        <v>19</v>
      </c>
      <c r="N51" s="569"/>
      <c r="O51" s="570"/>
    </row>
    <row r="52" spans="1:15" ht="30" customHeight="1">
      <c r="A52" s="70"/>
      <c r="B52" s="533">
        <v>42904</v>
      </c>
      <c r="C52" s="536" t="s">
        <v>64</v>
      </c>
      <c r="D52" s="542" t="s">
        <v>280</v>
      </c>
      <c r="E52" s="542" t="s">
        <v>302</v>
      </c>
      <c r="F52" s="85">
        <v>0.40972222222222227</v>
      </c>
      <c r="G52" s="70" t="s">
        <v>341</v>
      </c>
      <c r="H52" s="326">
        <v>1</v>
      </c>
      <c r="I52" s="70" t="s">
        <v>422</v>
      </c>
      <c r="J52" s="326">
        <v>3</v>
      </c>
      <c r="K52" s="70" t="s">
        <v>308</v>
      </c>
      <c r="L52" s="558" t="s">
        <v>303</v>
      </c>
      <c r="M52" s="559"/>
      <c r="N52" s="549" t="s">
        <v>304</v>
      </c>
      <c r="O52" s="550"/>
    </row>
    <row r="53" spans="1:15" ht="30" customHeight="1">
      <c r="A53" s="272"/>
      <c r="B53" s="534"/>
      <c r="C53" s="537"/>
      <c r="D53" s="534"/>
      <c r="E53" s="534"/>
      <c r="F53" s="84">
        <v>0.47916666666666669</v>
      </c>
      <c r="G53" s="100" t="s">
        <v>62</v>
      </c>
      <c r="H53" s="327">
        <v>0</v>
      </c>
      <c r="I53" s="100" t="s">
        <v>327</v>
      </c>
      <c r="J53" s="327">
        <v>5</v>
      </c>
      <c r="K53" s="100" t="s">
        <v>346</v>
      </c>
      <c r="L53" s="560"/>
      <c r="M53" s="561"/>
      <c r="N53" s="551"/>
      <c r="O53" s="552"/>
    </row>
    <row r="54" spans="1:15" ht="30" customHeight="1">
      <c r="A54" s="272"/>
      <c r="B54" s="534"/>
      <c r="C54" s="537"/>
      <c r="D54" s="534"/>
      <c r="E54" s="534"/>
      <c r="F54" s="84">
        <v>0.54861111111111105</v>
      </c>
      <c r="G54" s="100" t="s">
        <v>62</v>
      </c>
      <c r="H54" s="327">
        <v>3</v>
      </c>
      <c r="I54" s="100" t="s">
        <v>422</v>
      </c>
      <c r="J54" s="327">
        <v>0</v>
      </c>
      <c r="K54" s="100" t="s">
        <v>25</v>
      </c>
      <c r="L54" s="560"/>
      <c r="M54" s="561"/>
      <c r="N54" s="551"/>
      <c r="O54" s="552"/>
    </row>
    <row r="55" spans="1:15" ht="30" customHeight="1" thickBot="1">
      <c r="A55" s="273"/>
      <c r="B55" s="535"/>
      <c r="C55" s="538"/>
      <c r="D55" s="535"/>
      <c r="E55" s="535"/>
      <c r="F55" s="83">
        <v>0.61805555555555558</v>
      </c>
      <c r="G55" s="274" t="s">
        <v>61</v>
      </c>
      <c r="H55" s="328">
        <v>9</v>
      </c>
      <c r="I55" s="108" t="s">
        <v>327</v>
      </c>
      <c r="J55" s="328">
        <v>0</v>
      </c>
      <c r="K55" s="108" t="s">
        <v>25</v>
      </c>
      <c r="L55" s="562"/>
      <c r="M55" s="563"/>
      <c r="N55" s="553"/>
      <c r="O55" s="554"/>
    </row>
    <row r="56" spans="1:15" ht="30" customHeight="1">
      <c r="N56" s="325"/>
    </row>
    <row r="57" spans="1:15" ht="30" customHeight="1"/>
    <row r="58" spans="1:15" ht="30" customHeight="1"/>
    <row r="59" spans="1:15" ht="30" customHeight="1"/>
    <row r="60" spans="1:15" ht="30" customHeight="1"/>
    <row r="61" spans="1:15" ht="30" customHeight="1"/>
    <row r="62" spans="1:15" ht="30" customHeight="1"/>
    <row r="63" spans="1:15" ht="30" customHeight="1"/>
    <row r="64" spans="1:15"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sheetData>
  <mergeCells count="76">
    <mergeCell ref="N46:O48"/>
    <mergeCell ref="N52:O55"/>
    <mergeCell ref="H50:J50"/>
    <mergeCell ref="B52:B55"/>
    <mergeCell ref="C52:C55"/>
    <mergeCell ref="D52:D55"/>
    <mergeCell ref="E52:E55"/>
    <mergeCell ref="L52:M55"/>
    <mergeCell ref="B49:B51"/>
    <mergeCell ref="C49:C51"/>
    <mergeCell ref="D49:D51"/>
    <mergeCell ref="E49:E51"/>
    <mergeCell ref="N49:O51"/>
    <mergeCell ref="D43:D45"/>
    <mergeCell ref="E43:E45"/>
    <mergeCell ref="B46:B48"/>
    <mergeCell ref="C46:C48"/>
    <mergeCell ref="D46:D48"/>
    <mergeCell ref="E46:E48"/>
    <mergeCell ref="N43:O45"/>
    <mergeCell ref="N29:O35"/>
    <mergeCell ref="A36:A42"/>
    <mergeCell ref="B36:B42"/>
    <mergeCell ref="C36:C42"/>
    <mergeCell ref="D36:D42"/>
    <mergeCell ref="E36:E42"/>
    <mergeCell ref="N36:O41"/>
    <mergeCell ref="A29:A35"/>
    <mergeCell ref="B29:B35"/>
    <mergeCell ref="C29:C35"/>
    <mergeCell ref="D29:D35"/>
    <mergeCell ref="E29:E35"/>
    <mergeCell ref="A43:A45"/>
    <mergeCell ref="B43:B45"/>
    <mergeCell ref="C43:C45"/>
    <mergeCell ref="B26:B28"/>
    <mergeCell ref="C26:C28"/>
    <mergeCell ref="D26:D28"/>
    <mergeCell ref="E26:E28"/>
    <mergeCell ref="N26:O28"/>
    <mergeCell ref="A23:A25"/>
    <mergeCell ref="B23:B25"/>
    <mergeCell ref="C23:C25"/>
    <mergeCell ref="D23:D25"/>
    <mergeCell ref="E23:E25"/>
    <mergeCell ref="N23:O25"/>
    <mergeCell ref="B16:B18"/>
    <mergeCell ref="C16:C18"/>
    <mergeCell ref="D16:D18"/>
    <mergeCell ref="E16:E18"/>
    <mergeCell ref="N16:O18"/>
    <mergeCell ref="B19:B22"/>
    <mergeCell ref="C19:C22"/>
    <mergeCell ref="D19:D22"/>
    <mergeCell ref="E19:E22"/>
    <mergeCell ref="N19:O22"/>
    <mergeCell ref="B6:B9"/>
    <mergeCell ref="C6:C9"/>
    <mergeCell ref="D6:D9"/>
    <mergeCell ref="E6:E9"/>
    <mergeCell ref="N6:O9"/>
    <mergeCell ref="B10:B15"/>
    <mergeCell ref="C10:C15"/>
    <mergeCell ref="D10:D15"/>
    <mergeCell ref="E10:E15"/>
    <mergeCell ref="N10:O15"/>
    <mergeCell ref="B1:D1"/>
    <mergeCell ref="E1:I1"/>
    <mergeCell ref="J1:M1"/>
    <mergeCell ref="G2:K2"/>
    <mergeCell ref="N2:O2"/>
    <mergeCell ref="B3:B5"/>
    <mergeCell ref="C3:C5"/>
    <mergeCell ref="D3:D5"/>
    <mergeCell ref="E3:E5"/>
    <mergeCell ref="N3:O5"/>
  </mergeCells>
  <phoneticPr fontId="1"/>
  <pageMargins left="0.7" right="0.7" top="0.75" bottom="0.75" header="0.3" footer="0.3"/>
  <pageSetup paperSize="9" scale="73"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7"/>
  <sheetViews>
    <sheetView topLeftCell="A2" zoomScale="70" zoomScaleNormal="70" zoomScaleSheetLayoutView="50" workbookViewId="0">
      <pane xSplit="2" ySplit="3" topLeftCell="C5" activePane="bottomRight" state="frozen"/>
      <selection activeCell="S45" sqref="S45"/>
      <selection pane="topRight" activeCell="S45" sqref="S45"/>
      <selection pane="bottomLeft" activeCell="S45" sqref="S45"/>
      <selection pane="bottomRight" activeCell="AA36" sqref="AA36"/>
    </sheetView>
  </sheetViews>
  <sheetFormatPr defaultRowHeight="13.5"/>
  <cols>
    <col min="1" max="1" width="3.5" style="98" customWidth="1"/>
    <col min="2" max="2" width="13.75" style="98" customWidth="1"/>
    <col min="3" max="32" width="4" style="1" customWidth="1"/>
    <col min="33" max="41" width="8.625" style="1" customWidth="1"/>
    <col min="42" max="43" width="5.625" style="1" customWidth="1"/>
    <col min="44" max="44" width="4.5" style="1" customWidth="1"/>
    <col min="45" max="46" width="9" style="1"/>
    <col min="47" max="47" width="9" style="1" customWidth="1"/>
    <col min="48" max="48" width="9" style="1" hidden="1" customWidth="1"/>
    <col min="49" max="16384" width="9" style="1"/>
  </cols>
  <sheetData>
    <row r="1" spans="1:48" ht="30" customHeight="1">
      <c r="A1" s="4"/>
      <c r="B1" s="99"/>
      <c r="C1" s="17"/>
      <c r="D1" s="414">
        <v>2017</v>
      </c>
      <c r="E1" s="414"/>
      <c r="F1" s="414"/>
      <c r="G1" s="360" t="s">
        <v>83</v>
      </c>
      <c r="H1" s="360"/>
      <c r="I1" s="360"/>
      <c r="J1" s="360"/>
      <c r="K1" s="360"/>
      <c r="L1" s="360"/>
      <c r="M1" s="360"/>
      <c r="N1" s="360"/>
      <c r="O1" s="360"/>
      <c r="P1" s="360"/>
      <c r="Q1" s="360"/>
      <c r="R1" s="360"/>
      <c r="S1" s="360"/>
      <c r="T1" s="359">
        <v>13</v>
      </c>
      <c r="U1" s="359"/>
      <c r="V1" s="415" t="s">
        <v>84</v>
      </c>
      <c r="W1" s="415"/>
      <c r="X1" s="415"/>
      <c r="Y1" s="415"/>
      <c r="Z1" s="415"/>
      <c r="AA1" s="359" t="s">
        <v>13</v>
      </c>
      <c r="AB1" s="359"/>
      <c r="AC1" s="4" t="s">
        <v>35</v>
      </c>
      <c r="AD1" s="415" t="s">
        <v>12</v>
      </c>
      <c r="AE1" s="415"/>
      <c r="AF1" s="415"/>
      <c r="AG1" s="415"/>
      <c r="AH1" s="4"/>
      <c r="AI1" s="4"/>
      <c r="AK1" s="413">
        <f ca="1">TODAY()</f>
        <v>42907</v>
      </c>
      <c r="AL1" s="413"/>
      <c r="AM1" s="413"/>
      <c r="AN1" s="3" t="s">
        <v>0</v>
      </c>
      <c r="AO1" s="4"/>
      <c r="AP1" s="5"/>
      <c r="AQ1" s="5"/>
      <c r="AS1" s="6"/>
      <c r="AT1" s="6"/>
      <c r="AU1" s="6"/>
    </row>
    <row r="2" spans="1:48" ht="30" customHeight="1">
      <c r="A2" s="4"/>
      <c r="B2" s="129"/>
      <c r="C2" s="17"/>
      <c r="D2" s="414">
        <v>2017</v>
      </c>
      <c r="E2" s="414"/>
      <c r="F2" s="414"/>
      <c r="G2" s="360" t="s">
        <v>83</v>
      </c>
      <c r="H2" s="360"/>
      <c r="I2" s="360"/>
      <c r="J2" s="360"/>
      <c r="K2" s="360"/>
      <c r="L2" s="360"/>
      <c r="M2" s="360"/>
      <c r="N2" s="360"/>
      <c r="O2" s="360"/>
      <c r="P2" s="360"/>
      <c r="Q2" s="360"/>
      <c r="R2" s="360"/>
      <c r="S2" s="360"/>
      <c r="T2" s="359">
        <v>13</v>
      </c>
      <c r="U2" s="359"/>
      <c r="V2" s="415" t="s">
        <v>184</v>
      </c>
      <c r="W2" s="415"/>
      <c r="X2" s="415"/>
      <c r="Y2" s="415"/>
      <c r="Z2" s="415"/>
      <c r="AA2" s="359" t="s">
        <v>13</v>
      </c>
      <c r="AB2" s="359"/>
      <c r="AC2" s="4" t="s">
        <v>35</v>
      </c>
      <c r="AD2" s="415" t="s">
        <v>12</v>
      </c>
      <c r="AE2" s="415"/>
      <c r="AF2" s="415"/>
      <c r="AG2" s="415"/>
      <c r="AH2" s="4"/>
      <c r="AI2" s="4"/>
      <c r="AK2" s="413">
        <f ca="1">TODAY()</f>
        <v>42907</v>
      </c>
      <c r="AL2" s="413"/>
      <c r="AM2" s="413"/>
      <c r="AN2" s="3" t="s">
        <v>0</v>
      </c>
      <c r="AO2" s="4"/>
      <c r="AP2" s="5"/>
      <c r="AQ2" s="5"/>
      <c r="AS2" s="6"/>
      <c r="AT2" s="6"/>
      <c r="AU2" s="6"/>
    </row>
    <row r="3" spans="1:48" ht="24" customHeight="1">
      <c r="A3" s="7"/>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S3" s="6"/>
      <c r="AT3" s="6"/>
      <c r="AU3" s="6"/>
    </row>
    <row r="4" spans="1:48" ht="30" customHeight="1">
      <c r="A4" s="18" t="str">
        <f>AC1</f>
        <v>Ｃ</v>
      </c>
      <c r="B4" s="19" t="s">
        <v>12</v>
      </c>
      <c r="C4" s="356" t="str">
        <f>B5</f>
        <v>フリッパーズ</v>
      </c>
      <c r="D4" s="357"/>
      <c r="E4" s="358"/>
      <c r="F4" s="356" t="str">
        <f>B9</f>
        <v>いづみFC</v>
      </c>
      <c r="G4" s="357"/>
      <c r="H4" s="358"/>
      <c r="I4" s="356" t="str">
        <f>B13</f>
        <v>FC前原</v>
      </c>
      <c r="J4" s="357"/>
      <c r="K4" s="358"/>
      <c r="L4" s="356" t="str">
        <f>B17</f>
        <v>清瀬蹴楽FC</v>
      </c>
      <c r="M4" s="357"/>
      <c r="N4" s="358"/>
      <c r="O4" s="356" t="str">
        <f>B21</f>
        <v>小金井３KSC</v>
      </c>
      <c r="P4" s="357"/>
      <c r="Q4" s="358"/>
      <c r="R4" s="356" t="str">
        <f>B25</f>
        <v>FC谷戸二</v>
      </c>
      <c r="S4" s="357"/>
      <c r="T4" s="358"/>
      <c r="U4" s="356" t="str">
        <f>B29</f>
        <v>久留米FC</v>
      </c>
      <c r="V4" s="357"/>
      <c r="W4" s="358"/>
      <c r="X4" s="356" t="str">
        <f>B33</f>
        <v>田無富士見</v>
      </c>
      <c r="Y4" s="357"/>
      <c r="Z4" s="358"/>
      <c r="AA4" s="356" t="str">
        <f>B37</f>
        <v>清瀬ジュニア</v>
      </c>
      <c r="AB4" s="357"/>
      <c r="AC4" s="358"/>
      <c r="AD4" s="356" t="str">
        <f>B41</f>
        <v>保谷東SS</v>
      </c>
      <c r="AE4" s="357"/>
      <c r="AF4" s="358"/>
      <c r="AG4" s="103" t="s">
        <v>1</v>
      </c>
      <c r="AH4" s="103" t="s">
        <v>2</v>
      </c>
      <c r="AI4" s="103" t="s">
        <v>3</v>
      </c>
      <c r="AJ4" s="103" t="s">
        <v>4</v>
      </c>
      <c r="AK4" s="103" t="s">
        <v>5</v>
      </c>
      <c r="AL4" s="103" t="s">
        <v>6</v>
      </c>
      <c r="AM4" s="103" t="s">
        <v>7</v>
      </c>
      <c r="AN4" s="103" t="s">
        <v>8</v>
      </c>
      <c r="AO4" s="103" t="s">
        <v>9</v>
      </c>
      <c r="AP4" s="9"/>
      <c r="AQ4" s="10"/>
      <c r="AS4" s="6"/>
      <c r="AT4" s="6"/>
      <c r="AU4" s="6"/>
    </row>
    <row r="5" spans="1:48" ht="20.100000000000001" customHeight="1">
      <c r="A5" s="365">
        <v>1</v>
      </c>
      <c r="B5" s="368" t="s">
        <v>230</v>
      </c>
      <c r="C5" s="574"/>
      <c r="D5" s="575"/>
      <c r="E5" s="576"/>
      <c r="F5" s="583">
        <v>42883</v>
      </c>
      <c r="G5" s="584"/>
      <c r="H5" s="585"/>
      <c r="I5" s="583">
        <v>42840</v>
      </c>
      <c r="J5" s="584"/>
      <c r="K5" s="585"/>
      <c r="L5" s="583">
        <v>42861</v>
      </c>
      <c r="M5" s="584"/>
      <c r="N5" s="585"/>
      <c r="O5" s="583">
        <v>42840</v>
      </c>
      <c r="P5" s="584"/>
      <c r="Q5" s="585"/>
      <c r="R5" s="583">
        <v>42903</v>
      </c>
      <c r="S5" s="584"/>
      <c r="T5" s="585"/>
      <c r="U5" s="583">
        <v>42847</v>
      </c>
      <c r="V5" s="584"/>
      <c r="W5" s="585"/>
      <c r="X5" s="583">
        <v>42861</v>
      </c>
      <c r="Y5" s="584"/>
      <c r="Z5" s="585"/>
      <c r="AA5" s="583">
        <v>42883</v>
      </c>
      <c r="AB5" s="584"/>
      <c r="AC5" s="585"/>
      <c r="AD5" s="583">
        <v>42903</v>
      </c>
      <c r="AE5" s="584"/>
      <c r="AF5" s="585"/>
      <c r="AG5" s="387">
        <f>IF(AND($D8="",$G8="",$J8="",$M8="",$P8="",$S8="",$V8="",$Y8="",$AB8="",$AE8=""),"",SUM((COUNTIF($C8:$AF8,"○")),(COUNTIF($C8:$AF8,"●")),(COUNTIF($C8:$AF8,"△"))))</f>
        <v>9</v>
      </c>
      <c r="AH5" s="387">
        <f>IF(AND($D8="",$G8="",$J8="",$M8="",$P8="",$S8="",$V8="",$Y8="",$AB8="",$AE8=""),"",SUM($AP8:$AR8))</f>
        <v>20</v>
      </c>
      <c r="AI5" s="387">
        <f>IF(AND($D8="",$G8="",$J8="",$J8="",$M8="",$P8="",$S8="",$V8="",$Y8="",$AB8="",$AE8=""),"",COUNTIF(C8:AF8,"○"))</f>
        <v>6</v>
      </c>
      <c r="AJ5" s="387">
        <f>IF(AND($D8="",$G8="",$J8="",$J8="",$M8="",$P8="",$S8="",$V8="",$Y8="",$AB8="",$AE8=""),"",COUNTIF(C8:AF8,"●"))</f>
        <v>1</v>
      </c>
      <c r="AK5" s="387">
        <f>IF(AND($D8="",$G8="",$J8="",$J8="",$M8="",$P8="",$S8="",$V8="",$Y8="",$AB8="",$AE8=""),"",COUNTIF(C8:AF8,"△"))</f>
        <v>2</v>
      </c>
      <c r="AL5" s="387">
        <f>IF(AND($C8="",$F8="",$I8="",$L8="",$O8="",$R8="",$U8="",$X8="",$AA8="",$AD8=""),"",SUM($C8,$F8,$I8,$L8,$O8,$R8,$U8,$X8,$AA8,$AD8))</f>
        <v>44</v>
      </c>
      <c r="AM5" s="387">
        <f>IF(AND($E8="",$H8="",$K8="",$N8="",$Q8="",$T8="",$W8="",$Z8="",$AC8="",$AF8=""),"",SUM($E8,$H8,$K8,$N8,$Q8,$T8,$W8,$Z8,$AC8,$AF8))</f>
        <v>7</v>
      </c>
      <c r="AN5" s="387">
        <f>IF(AND($AL5="",$AM5=""),"",($AL5-$AM5))</f>
        <v>37</v>
      </c>
      <c r="AO5" s="390">
        <f>IF(AND($AG5=""),"",RANK(AV5,AV$5:AV$44))</f>
        <v>2</v>
      </c>
      <c r="AP5" s="10"/>
      <c r="AQ5" s="10"/>
      <c r="AS5" s="6"/>
      <c r="AT5" s="6"/>
      <c r="AU5" s="6"/>
      <c r="AV5" s="383">
        <f>IFERROR(AH5*1000000+AN5*100+AL5,"")</f>
        <v>20003744</v>
      </c>
    </row>
    <row r="6" spans="1:48" ht="20.100000000000001" customHeight="1">
      <c r="A6" s="366"/>
      <c r="B6" s="369"/>
      <c r="C6" s="577"/>
      <c r="D6" s="578"/>
      <c r="E6" s="579"/>
      <c r="F6" s="586">
        <v>0.375</v>
      </c>
      <c r="G6" s="587"/>
      <c r="H6" s="588"/>
      <c r="I6" s="586">
        <v>0.56944444444444442</v>
      </c>
      <c r="J6" s="587"/>
      <c r="K6" s="588"/>
      <c r="L6" s="586">
        <v>0.47222222222222227</v>
      </c>
      <c r="M6" s="587"/>
      <c r="N6" s="588"/>
      <c r="O6" s="586">
        <v>0.5</v>
      </c>
      <c r="P6" s="587"/>
      <c r="Q6" s="588"/>
      <c r="R6" s="586">
        <v>0.69444444444444453</v>
      </c>
      <c r="S6" s="587"/>
      <c r="T6" s="588"/>
      <c r="U6" s="586">
        <v>0.45833333333333331</v>
      </c>
      <c r="V6" s="587"/>
      <c r="W6" s="588"/>
      <c r="X6" s="586">
        <v>0.40277777777777773</v>
      </c>
      <c r="Y6" s="587"/>
      <c r="Z6" s="588"/>
      <c r="AA6" s="586">
        <v>0.44444444444444442</v>
      </c>
      <c r="AB6" s="587"/>
      <c r="AC6" s="588"/>
      <c r="AD6" s="586">
        <v>0.625</v>
      </c>
      <c r="AE6" s="587"/>
      <c r="AF6" s="588"/>
      <c r="AG6" s="388"/>
      <c r="AH6" s="388"/>
      <c r="AI6" s="388"/>
      <c r="AJ6" s="388"/>
      <c r="AK6" s="388"/>
      <c r="AL6" s="388"/>
      <c r="AM6" s="388"/>
      <c r="AN6" s="388"/>
      <c r="AO6" s="391"/>
      <c r="AP6" s="10"/>
      <c r="AQ6" s="10"/>
      <c r="AS6" s="6"/>
      <c r="AT6" s="6"/>
      <c r="AU6" s="6"/>
      <c r="AV6" s="383"/>
    </row>
    <row r="7" spans="1:48" ht="20.100000000000001" customHeight="1">
      <c r="A7" s="366"/>
      <c r="B7" s="369"/>
      <c r="C7" s="577"/>
      <c r="D7" s="578"/>
      <c r="E7" s="579"/>
      <c r="F7" s="571" t="s">
        <v>231</v>
      </c>
      <c r="G7" s="572"/>
      <c r="H7" s="573"/>
      <c r="I7" s="571" t="s">
        <v>47</v>
      </c>
      <c r="J7" s="572"/>
      <c r="K7" s="573"/>
      <c r="L7" s="571" t="s">
        <v>158</v>
      </c>
      <c r="M7" s="572"/>
      <c r="N7" s="573"/>
      <c r="O7" s="571" t="s">
        <v>47</v>
      </c>
      <c r="P7" s="572"/>
      <c r="Q7" s="573"/>
      <c r="R7" s="571" t="s">
        <v>47</v>
      </c>
      <c r="S7" s="572"/>
      <c r="T7" s="573"/>
      <c r="U7" s="571" t="s">
        <v>47</v>
      </c>
      <c r="V7" s="572"/>
      <c r="W7" s="573"/>
      <c r="X7" s="571" t="s">
        <v>159</v>
      </c>
      <c r="Y7" s="572"/>
      <c r="Z7" s="573"/>
      <c r="AA7" s="571" t="s">
        <v>231</v>
      </c>
      <c r="AB7" s="572"/>
      <c r="AC7" s="573"/>
      <c r="AD7" s="571" t="s">
        <v>47</v>
      </c>
      <c r="AE7" s="572"/>
      <c r="AF7" s="573"/>
      <c r="AG7" s="388"/>
      <c r="AH7" s="388"/>
      <c r="AI7" s="388"/>
      <c r="AJ7" s="388"/>
      <c r="AK7" s="388"/>
      <c r="AL7" s="388"/>
      <c r="AM7" s="388"/>
      <c r="AN7" s="388"/>
      <c r="AO7" s="391"/>
      <c r="AP7" s="10"/>
      <c r="AQ7" s="10"/>
      <c r="AS7" s="6"/>
      <c r="AT7" s="6"/>
      <c r="AU7" s="6"/>
      <c r="AV7" s="383"/>
    </row>
    <row r="8" spans="1:48" ht="24" customHeight="1">
      <c r="A8" s="367"/>
      <c r="B8" s="370"/>
      <c r="C8" s="580"/>
      <c r="D8" s="581"/>
      <c r="E8" s="582"/>
      <c r="F8" s="293">
        <v>3</v>
      </c>
      <c r="G8" s="294" t="str">
        <f>IF(AND($F8="",$H8=""),"",IF($F8&gt;$H8,"○",IF($F8=$H8,"△",IF($F8&lt;$H8,"●"))))</f>
        <v>●</v>
      </c>
      <c r="H8" s="295">
        <v>4</v>
      </c>
      <c r="I8" s="293">
        <v>5</v>
      </c>
      <c r="J8" s="294" t="str">
        <f>IF(AND($I8="",$K8=""),"",IF($I8&gt;$K8,"○",IF($I8=$K8,"△",IF($I8&lt;$K8,"●"))))</f>
        <v>○</v>
      </c>
      <c r="K8" s="295">
        <v>0</v>
      </c>
      <c r="L8" s="293">
        <v>2</v>
      </c>
      <c r="M8" s="294" t="str">
        <f>IF(AND($L8="",$N8=""),"",IF($L8&gt;$N8,"○",IF($L8=$N8,"△",IF($L8&lt;$N8,"●"))))</f>
        <v>○</v>
      </c>
      <c r="N8" s="295">
        <v>0</v>
      </c>
      <c r="O8" s="293">
        <v>2</v>
      </c>
      <c r="P8" s="294" t="str">
        <f>IF(AND($O8="",$Q8=""),"",IF($O8&gt;$Q8,"○",IF($O8=$Q8,"△",IF($O8&lt;$Q8,"●"))))</f>
        <v>○</v>
      </c>
      <c r="Q8" s="295">
        <v>0</v>
      </c>
      <c r="R8" s="293">
        <v>6</v>
      </c>
      <c r="S8" s="294" t="str">
        <f>IF(AND($R8="",$T8=""),"",IF($R8&gt;$T8,"○",IF($R8=$T8,"△",IF($R8&lt;$T8,"●"))))</f>
        <v>○</v>
      </c>
      <c r="T8" s="295">
        <v>1</v>
      </c>
      <c r="U8" s="293">
        <v>1</v>
      </c>
      <c r="V8" s="294" t="str">
        <f>IF(AND($U8="",$W8=""),"",IF($U8&gt;$W8,"○",IF($U8=$W8,"△",IF($U8&lt;$W8,"●"))))</f>
        <v>△</v>
      </c>
      <c r="W8" s="295">
        <v>1</v>
      </c>
      <c r="X8" s="293">
        <v>1</v>
      </c>
      <c r="Y8" s="294" t="str">
        <f>IF(AND($X8="",$Z8=""),"",IF($X8&gt;$Z8,"○",IF($X8=$Z8,"△",IF($X8&lt;$Z8,"●"))))</f>
        <v>△</v>
      </c>
      <c r="Z8" s="295">
        <v>1</v>
      </c>
      <c r="AA8" s="293">
        <v>16</v>
      </c>
      <c r="AB8" s="294" t="str">
        <f>IF(AND($AA8="",$AC8=""),"",IF($AA8&gt;$AC8,"○",IF($AA8=$AC8,"△",IF($AA8&lt;$AC8,"●"))))</f>
        <v>○</v>
      </c>
      <c r="AC8" s="295">
        <v>0</v>
      </c>
      <c r="AD8" s="293">
        <v>8</v>
      </c>
      <c r="AE8" s="294" t="str">
        <f>IF(AND($AD8="",$AF8=""),"",IF($AD8&gt;$AF8,"○",IF($AD8=$AF8,"△",IF($AD8&lt;$AF8,"●"))))</f>
        <v>○</v>
      </c>
      <c r="AF8" s="295">
        <v>0</v>
      </c>
      <c r="AG8" s="389"/>
      <c r="AH8" s="389"/>
      <c r="AI8" s="389"/>
      <c r="AJ8" s="389"/>
      <c r="AK8" s="389"/>
      <c r="AL8" s="389"/>
      <c r="AM8" s="389"/>
      <c r="AN8" s="389"/>
      <c r="AO8" s="392"/>
      <c r="AP8" s="12">
        <f>COUNTIF(C8:AF8,"○")*3</f>
        <v>18</v>
      </c>
      <c r="AQ8" s="12">
        <f>COUNTIF(C8:AF8,"△")*1</f>
        <v>2</v>
      </c>
      <c r="AR8" s="12">
        <f>COUNTIF(C8:AF8,"●")*0</f>
        <v>0</v>
      </c>
      <c r="AS8" s="13" t="str">
        <f>B5</f>
        <v>フリッパーズ</v>
      </c>
      <c r="AT8" s="13" t="str">
        <f>IF(AND(AO5:AO44=""),"",VLOOKUP(1,AO5:AS44,5,0))</f>
        <v/>
      </c>
      <c r="AU8" s="6"/>
      <c r="AV8" s="383"/>
    </row>
    <row r="9" spans="1:48" ht="20.100000000000001" customHeight="1">
      <c r="A9" s="365">
        <v>2</v>
      </c>
      <c r="B9" s="368" t="s">
        <v>171</v>
      </c>
      <c r="C9" s="583">
        <f>IF(AND(F$5=""),"",F$5)</f>
        <v>42883</v>
      </c>
      <c r="D9" s="584"/>
      <c r="E9" s="585"/>
      <c r="F9" s="574"/>
      <c r="G9" s="575"/>
      <c r="H9" s="576"/>
      <c r="I9" s="583">
        <v>42861</v>
      </c>
      <c r="J9" s="584"/>
      <c r="K9" s="585"/>
      <c r="L9" s="583">
        <v>42875</v>
      </c>
      <c r="M9" s="584"/>
      <c r="N9" s="585"/>
      <c r="O9" s="583">
        <v>42869</v>
      </c>
      <c r="P9" s="584"/>
      <c r="Q9" s="585"/>
      <c r="R9" s="583">
        <v>42847</v>
      </c>
      <c r="S9" s="584"/>
      <c r="T9" s="585"/>
      <c r="U9" s="583">
        <v>42840</v>
      </c>
      <c r="V9" s="584"/>
      <c r="W9" s="585"/>
      <c r="X9" s="583">
        <v>42840</v>
      </c>
      <c r="Y9" s="584"/>
      <c r="Z9" s="585"/>
      <c r="AA9" s="583">
        <v>42869</v>
      </c>
      <c r="AB9" s="584"/>
      <c r="AC9" s="585"/>
      <c r="AD9" s="583">
        <v>42861</v>
      </c>
      <c r="AE9" s="584"/>
      <c r="AF9" s="585"/>
      <c r="AG9" s="387">
        <f t="shared" ref="AG9" si="0">IF(AND($D12="",$G12="",$J12="",$M12="",$P12="",$S12="",$V12="",$Y12="",$AB12="",$AE12=""),"",SUM((COUNTIF($C12:$AF12,"○")),(COUNTIF($C12:$AF12,"●")),(COUNTIF($C12:$AF12,"△"))))</f>
        <v>9</v>
      </c>
      <c r="AH9" s="387">
        <f t="shared" ref="AH9" si="1">IF(AND($D12="",$G12="",$J12="",$M12="",$P12="",$S12="",$V12="",$Y12="",$AB12="",$AE12=""),"",SUM($AP12:$AR12))</f>
        <v>27</v>
      </c>
      <c r="AI9" s="387">
        <f t="shared" ref="AI9" si="2">IF(AND($D12="",$G12="",$J12="",$J12="",$M12="",$P12="",$S12="",$V12="",$Y12="",$AB12="",$AE12=""),"",COUNTIF(C12:AF12,"○"))</f>
        <v>9</v>
      </c>
      <c r="AJ9" s="387">
        <f t="shared" ref="AJ9" si="3">IF(AND($D12="",$G12="",$J12="",$J12="",$M12="",$P12="",$S12="",$V12="",$Y12="",$AB12="",$AE12=""),"",COUNTIF(C12:AF12,"●"))</f>
        <v>0</v>
      </c>
      <c r="AK9" s="387">
        <f t="shared" ref="AK9" si="4">IF(AND($D12="",$G12="",$J12="",$J12="",$M12="",$P12="",$S12="",$V12="",$Y12="",$AB12="",$AE12=""),"",COUNTIF(C12:AF12,"△"))</f>
        <v>0</v>
      </c>
      <c r="AL9" s="387">
        <f t="shared" ref="AL9" si="5">IF(AND($C12="",$F12="",$I12="",$L12="",$O12="",$R12="",$U12="",$X12="",$AA12="",$AD12=""),"",SUM($C12,$F12,$I12,$L12,$O12,$R12,$U12,$X12,$AA12,$AD12))</f>
        <v>51</v>
      </c>
      <c r="AM9" s="387">
        <f t="shared" ref="AM9" si="6">IF(AND($E12="",$H12="",$K12="",$N12="",$Q12="",$T12="",$W12="",$Z12="",$AC12="",$AF12=""),"",SUM($E12,$H12,$K12,$N12,$Q12,$T12,$W12,$Z12,$AC12,$AF12))</f>
        <v>7</v>
      </c>
      <c r="AN9" s="387">
        <f t="shared" ref="AN9" si="7">IF(AND($AL9="",$AM9=""),"",($AL9-$AM9))</f>
        <v>44</v>
      </c>
      <c r="AO9" s="390">
        <f>IF(AND($AG9=""),"",RANK(AV9,AV$5:AV$44))</f>
        <v>1</v>
      </c>
      <c r="AP9" s="10"/>
      <c r="AQ9" s="10"/>
      <c r="AS9" s="6"/>
      <c r="AT9" s="6"/>
      <c r="AU9" s="6"/>
      <c r="AV9" s="383">
        <f t="shared" ref="AV9" si="8">IFERROR(AH9*1000000+AN9*100+AL9,"")</f>
        <v>27004451</v>
      </c>
    </row>
    <row r="10" spans="1:48" ht="20.100000000000001" customHeight="1">
      <c r="A10" s="366"/>
      <c r="B10" s="369"/>
      <c r="C10" s="586">
        <f>IF(AND(F$6=""),"",F$6)</f>
        <v>0.375</v>
      </c>
      <c r="D10" s="587"/>
      <c r="E10" s="588"/>
      <c r="F10" s="577"/>
      <c r="G10" s="578"/>
      <c r="H10" s="579"/>
      <c r="I10" s="586">
        <v>0.57638888888888895</v>
      </c>
      <c r="J10" s="587"/>
      <c r="K10" s="588"/>
      <c r="L10" s="586">
        <v>0.65972222222222221</v>
      </c>
      <c r="M10" s="587"/>
      <c r="N10" s="588"/>
      <c r="O10" s="586">
        <v>0.58680555555555558</v>
      </c>
      <c r="P10" s="587"/>
      <c r="Q10" s="588"/>
      <c r="R10" s="586">
        <v>0.61805555555555558</v>
      </c>
      <c r="S10" s="587"/>
      <c r="T10" s="588"/>
      <c r="U10" s="586">
        <v>0.53472222222222221</v>
      </c>
      <c r="V10" s="587"/>
      <c r="W10" s="588"/>
      <c r="X10" s="586">
        <v>0.39583333333333331</v>
      </c>
      <c r="Y10" s="587"/>
      <c r="Z10" s="588"/>
      <c r="AA10" s="586">
        <v>0.63194444444444442</v>
      </c>
      <c r="AB10" s="587"/>
      <c r="AC10" s="588"/>
      <c r="AD10" s="586">
        <v>0.50694444444444442</v>
      </c>
      <c r="AE10" s="587"/>
      <c r="AF10" s="588"/>
      <c r="AG10" s="388"/>
      <c r="AH10" s="388"/>
      <c r="AI10" s="388"/>
      <c r="AJ10" s="388"/>
      <c r="AK10" s="388"/>
      <c r="AL10" s="388"/>
      <c r="AM10" s="388"/>
      <c r="AN10" s="388"/>
      <c r="AO10" s="391"/>
      <c r="AP10" s="10"/>
      <c r="AQ10" s="10"/>
      <c r="AS10" s="6"/>
      <c r="AT10" s="6"/>
      <c r="AU10" s="6"/>
      <c r="AV10" s="383"/>
    </row>
    <row r="11" spans="1:48" ht="20.100000000000001" customHeight="1">
      <c r="A11" s="366"/>
      <c r="B11" s="369"/>
      <c r="C11" s="571" t="str">
        <f>IF(AND(F$7=""),"",F$7)</f>
        <v>内山C</v>
      </c>
      <c r="D11" s="572"/>
      <c r="E11" s="573"/>
      <c r="F11" s="577"/>
      <c r="G11" s="578"/>
      <c r="H11" s="579"/>
      <c r="I11" s="571" t="s">
        <v>158</v>
      </c>
      <c r="J11" s="572"/>
      <c r="K11" s="573"/>
      <c r="L11" s="571" t="s">
        <v>232</v>
      </c>
      <c r="M11" s="572"/>
      <c r="N11" s="573"/>
      <c r="O11" s="571" t="s">
        <v>160</v>
      </c>
      <c r="P11" s="572"/>
      <c r="Q11" s="573"/>
      <c r="R11" s="571" t="s">
        <v>47</v>
      </c>
      <c r="S11" s="572"/>
      <c r="T11" s="573"/>
      <c r="U11" s="571" t="s">
        <v>47</v>
      </c>
      <c r="V11" s="572"/>
      <c r="W11" s="573"/>
      <c r="X11" s="571" t="s">
        <v>47</v>
      </c>
      <c r="Y11" s="572"/>
      <c r="Z11" s="573"/>
      <c r="AA11" s="571" t="s">
        <v>161</v>
      </c>
      <c r="AB11" s="572"/>
      <c r="AC11" s="573"/>
      <c r="AD11" s="571" t="s">
        <v>158</v>
      </c>
      <c r="AE11" s="572"/>
      <c r="AF11" s="573"/>
      <c r="AG11" s="388"/>
      <c r="AH11" s="388"/>
      <c r="AI11" s="388"/>
      <c r="AJ11" s="388"/>
      <c r="AK11" s="388"/>
      <c r="AL11" s="388"/>
      <c r="AM11" s="388"/>
      <c r="AN11" s="388"/>
      <c r="AO11" s="391"/>
      <c r="AP11" s="10"/>
      <c r="AQ11" s="10"/>
      <c r="AS11" s="6"/>
      <c r="AT11" s="6"/>
      <c r="AU11" s="6"/>
      <c r="AV11" s="383"/>
    </row>
    <row r="12" spans="1:48" ht="24" customHeight="1">
      <c r="A12" s="367"/>
      <c r="B12" s="370"/>
      <c r="C12" s="293">
        <f>IF(AND(H$8=""),"",H$8)</f>
        <v>4</v>
      </c>
      <c r="D12" s="294" t="str">
        <f>IF(AND($C12="",$E12=""),"",IF($C12&gt;$E12,"○",IF($C12=$E12,"△",IF($C12&lt;$E12,"●"))))</f>
        <v>○</v>
      </c>
      <c r="E12" s="295">
        <f>IF(AND(F$8=""),"",F$8)</f>
        <v>3</v>
      </c>
      <c r="F12" s="580"/>
      <c r="G12" s="581"/>
      <c r="H12" s="582"/>
      <c r="I12" s="293">
        <v>3</v>
      </c>
      <c r="J12" s="294" t="str">
        <f>IF(AND($I12="",$K12=""),"",IF($I12&gt;$K12,"○",IF($I12=$K12,"△",IF($I12&lt;$K12,"●"))))</f>
        <v>○</v>
      </c>
      <c r="K12" s="295">
        <v>1</v>
      </c>
      <c r="L12" s="293">
        <v>3</v>
      </c>
      <c r="M12" s="294" t="str">
        <f>IF(AND($L12="",$N12=""),"",IF($L12&gt;$N12,"○",IF($L12=$N12,"△",IF($L12&lt;$N12,"●"))))</f>
        <v>○</v>
      </c>
      <c r="N12" s="295">
        <v>0</v>
      </c>
      <c r="O12" s="293">
        <v>4</v>
      </c>
      <c r="P12" s="294" t="str">
        <f>IF(AND($O12="",$Q12=""),"",IF($O12&gt;$Q12,"○",IF($O12=$Q12,"△",IF($O12&lt;$Q12,"●"))))</f>
        <v>○</v>
      </c>
      <c r="Q12" s="295">
        <v>0</v>
      </c>
      <c r="R12" s="293">
        <v>13</v>
      </c>
      <c r="S12" s="294" t="str">
        <f>IF(AND($R12="",$T12=""),"",IF($R12&gt;$T12,"○",IF($R12=$T12,"△",IF($R12&lt;$T12,"●"))))</f>
        <v>○</v>
      </c>
      <c r="T12" s="295">
        <v>1</v>
      </c>
      <c r="U12" s="296">
        <v>4</v>
      </c>
      <c r="V12" s="294" t="str">
        <f>IF(AND($U12="",$W12=""),"",IF($U12&gt;$W12,"○",IF($U12=$W12,"△",IF($U12&lt;$W12,"●"))))</f>
        <v>○</v>
      </c>
      <c r="W12" s="295">
        <v>0</v>
      </c>
      <c r="X12" s="293">
        <v>2</v>
      </c>
      <c r="Y12" s="294" t="str">
        <f>IF(AND($X12="",$Z12=""),"",IF($X12&gt;$Z12,"○",IF($X12=$Z12,"△",IF($X12&lt;$Z12,"●"))))</f>
        <v>○</v>
      </c>
      <c r="Z12" s="295">
        <v>0</v>
      </c>
      <c r="AA12" s="293">
        <v>12</v>
      </c>
      <c r="AB12" s="294" t="str">
        <f>IF(AND($AA12="",$AC12=""),"",IF($AA12&gt;$AC12,"○",IF($AA12=$AC12,"△",IF($AA12&lt;$AC12,"●"))))</f>
        <v>○</v>
      </c>
      <c r="AC12" s="295">
        <v>1</v>
      </c>
      <c r="AD12" s="293">
        <v>6</v>
      </c>
      <c r="AE12" s="294" t="str">
        <f>IF(AND($AD12="",$AF12=""),"",IF($AD12&gt;$AF12,"○",IF($AD12=$AF12,"△",IF($AD12&lt;$AF12,"●"))))</f>
        <v>○</v>
      </c>
      <c r="AF12" s="295">
        <v>1</v>
      </c>
      <c r="AG12" s="389"/>
      <c r="AH12" s="389"/>
      <c r="AI12" s="389"/>
      <c r="AJ12" s="389"/>
      <c r="AK12" s="389"/>
      <c r="AL12" s="389"/>
      <c r="AM12" s="389"/>
      <c r="AN12" s="389"/>
      <c r="AO12" s="392"/>
      <c r="AP12" s="12">
        <f>COUNTIF(C12:AF12,"○")*3</f>
        <v>27</v>
      </c>
      <c r="AQ12" s="12">
        <f>COUNTIF(C12:AF12,"△")*1</f>
        <v>0</v>
      </c>
      <c r="AR12" s="12">
        <f>COUNTIF(C12:AF12,"●")*0</f>
        <v>0</v>
      </c>
      <c r="AS12" s="13" t="str">
        <f>B9</f>
        <v>いづみFC</v>
      </c>
      <c r="AT12" s="13"/>
      <c r="AU12" s="6"/>
      <c r="AV12" s="383"/>
    </row>
    <row r="13" spans="1:48" ht="20.100000000000001" customHeight="1">
      <c r="A13" s="365">
        <v>3</v>
      </c>
      <c r="B13" s="368" t="s">
        <v>27</v>
      </c>
      <c r="C13" s="583">
        <f>IF(AND($I$5=""),"",$I$5)</f>
        <v>42840</v>
      </c>
      <c r="D13" s="584"/>
      <c r="E13" s="585"/>
      <c r="F13" s="583">
        <f>IF(AND($I$9=""),"",$I$9)</f>
        <v>42861</v>
      </c>
      <c r="G13" s="584"/>
      <c r="H13" s="585"/>
      <c r="I13" s="574"/>
      <c r="J13" s="575"/>
      <c r="K13" s="576"/>
      <c r="L13" s="583">
        <v>42903</v>
      </c>
      <c r="M13" s="584"/>
      <c r="N13" s="585"/>
      <c r="O13" s="583">
        <v>42840</v>
      </c>
      <c r="P13" s="584"/>
      <c r="Q13" s="585"/>
      <c r="R13" s="583">
        <v>42883</v>
      </c>
      <c r="S13" s="584"/>
      <c r="T13" s="585"/>
      <c r="U13" s="583">
        <v>42847</v>
      </c>
      <c r="V13" s="584"/>
      <c r="W13" s="585"/>
      <c r="X13" s="583">
        <v>42883</v>
      </c>
      <c r="Y13" s="584"/>
      <c r="Z13" s="585"/>
      <c r="AA13" s="583">
        <v>42875</v>
      </c>
      <c r="AB13" s="584"/>
      <c r="AC13" s="585"/>
      <c r="AD13" s="583">
        <v>42861</v>
      </c>
      <c r="AE13" s="584"/>
      <c r="AF13" s="585"/>
      <c r="AG13" s="387">
        <f t="shared" ref="AG13" si="9">IF(AND($D16="",$G16="",$J16="",$M16="",$P16="",$S16="",$V16="",$Y16="",$AB16="",$AE16=""),"",SUM((COUNTIF($C16:$AF16,"○")),(COUNTIF($C16:$AF16,"●")),(COUNTIF($C16:$AF16,"△"))))</f>
        <v>9</v>
      </c>
      <c r="AH13" s="387">
        <f t="shared" ref="AH13" si="10">IF(AND($D16="",$G16="",$J16="",$M16="",$P16="",$S16="",$V16="",$Y16="",$AB16="",$AE16=""),"",SUM($AP16:$AR16))</f>
        <v>10</v>
      </c>
      <c r="AI13" s="387">
        <f t="shared" ref="AI13" si="11">IF(AND($D16="",$G16="",$J16="",$J16="",$M16="",$P16="",$S16="",$V16="",$Y16="",$AB16="",$AE16=""),"",COUNTIF(C16:AF16,"○"))</f>
        <v>3</v>
      </c>
      <c r="AJ13" s="387">
        <f t="shared" ref="AJ13" si="12">IF(AND($D16="",$G16="",$J16="",$J16="",$M16="",$P16="",$S16="",$V16="",$Y16="",$AB16="",$AE16=""),"",COUNTIF(C16:AF16,"●"))</f>
        <v>5</v>
      </c>
      <c r="AK13" s="387">
        <f t="shared" ref="AK13" si="13">IF(AND($D16="",$G16="",$J16="",$J16="",$M16="",$P16="",$S16="",$V16="",$Y16="",$AB16="",$AE16=""),"",COUNTIF(C16:AF16,"△"))</f>
        <v>1</v>
      </c>
      <c r="AL13" s="387">
        <f t="shared" ref="AL13" si="14">IF(AND($C16="",$F16="",$I16="",$L16="",$O16="",$R16="",$U16="",$X16="",$AA16="",$AD16=""),"",SUM($C16,$F16,$I16,$L16,$O16,$R16,$U16,$X16,$AA16,$AD16))</f>
        <v>19</v>
      </c>
      <c r="AM13" s="387">
        <f t="shared" ref="AM13" si="15">IF(AND($E16="",$H16="",$K16="",$N16="",$Q16="",$T16="",$W16="",$Z16="",$AC16="",$AF16=""),"",SUM($E16,$H16,$K16,$N16,$Q16,$T16,$W16,$Z16,$AC16,$AF16))</f>
        <v>22</v>
      </c>
      <c r="AN13" s="387">
        <f t="shared" ref="AN13" si="16">IF(AND($AL13="",$AM13=""),"",($AL13-$AM13))</f>
        <v>-3</v>
      </c>
      <c r="AO13" s="390">
        <f>IF(AND($AG13=""),"",RANK(AV13,AV$5:AV$44))</f>
        <v>6</v>
      </c>
      <c r="AP13" s="10"/>
      <c r="AQ13" s="10"/>
      <c r="AS13" s="6"/>
      <c r="AT13" s="6"/>
      <c r="AU13" s="6"/>
      <c r="AV13" s="383">
        <f t="shared" ref="AV13" si="17">IFERROR(AH13*1000000+AN13*100+AL13,"")</f>
        <v>9999719</v>
      </c>
    </row>
    <row r="14" spans="1:48" ht="20.100000000000001" customHeight="1">
      <c r="A14" s="366"/>
      <c r="B14" s="369"/>
      <c r="C14" s="586">
        <f>IF(AND($I$6=""),"",$I$6)</f>
        <v>0.56944444444444442</v>
      </c>
      <c r="D14" s="587"/>
      <c r="E14" s="588"/>
      <c r="F14" s="586">
        <f>IF(AND($I$10=""),"",$I$10)</f>
        <v>0.57638888888888895</v>
      </c>
      <c r="G14" s="587"/>
      <c r="H14" s="588"/>
      <c r="I14" s="577"/>
      <c r="J14" s="578"/>
      <c r="K14" s="579"/>
      <c r="L14" s="586">
        <v>0.625</v>
      </c>
      <c r="M14" s="587"/>
      <c r="N14" s="588"/>
      <c r="O14" s="586">
        <v>0.43055555555555558</v>
      </c>
      <c r="P14" s="587"/>
      <c r="Q14" s="588"/>
      <c r="R14" s="586">
        <v>0.51388888888888895</v>
      </c>
      <c r="S14" s="587"/>
      <c r="T14" s="588"/>
      <c r="U14" s="586">
        <v>0.49305555555555558</v>
      </c>
      <c r="V14" s="587"/>
      <c r="W14" s="588"/>
      <c r="X14" s="586">
        <v>0.40972222222222227</v>
      </c>
      <c r="Y14" s="587"/>
      <c r="Z14" s="588"/>
      <c r="AA14" s="586">
        <v>0.69444444444444453</v>
      </c>
      <c r="AB14" s="587"/>
      <c r="AC14" s="588"/>
      <c r="AD14" s="586">
        <v>0.4375</v>
      </c>
      <c r="AE14" s="587"/>
      <c r="AF14" s="588"/>
      <c r="AG14" s="388"/>
      <c r="AH14" s="388"/>
      <c r="AI14" s="388"/>
      <c r="AJ14" s="388"/>
      <c r="AK14" s="388"/>
      <c r="AL14" s="388"/>
      <c r="AM14" s="388"/>
      <c r="AN14" s="388"/>
      <c r="AO14" s="391"/>
      <c r="AP14" s="10"/>
      <c r="AQ14" s="10"/>
      <c r="AS14" s="6"/>
      <c r="AT14" s="6"/>
      <c r="AU14" s="6"/>
      <c r="AV14" s="383"/>
    </row>
    <row r="15" spans="1:48" ht="20.100000000000001" customHeight="1">
      <c r="A15" s="366"/>
      <c r="B15" s="369"/>
      <c r="C15" s="571" t="str">
        <f>IF(AND($I$7=""),"",$I$7)</f>
        <v>向台B</v>
      </c>
      <c r="D15" s="572"/>
      <c r="E15" s="573"/>
      <c r="F15" s="571" t="str">
        <f>IF(AND($I$11=""),"",$I$11)</f>
        <v>向台G</v>
      </c>
      <c r="G15" s="572"/>
      <c r="H15" s="573"/>
      <c r="I15" s="577"/>
      <c r="J15" s="578"/>
      <c r="K15" s="579"/>
      <c r="L15" s="571" t="s">
        <v>265</v>
      </c>
      <c r="M15" s="572"/>
      <c r="N15" s="573"/>
      <c r="O15" s="571" t="s">
        <v>47</v>
      </c>
      <c r="P15" s="572"/>
      <c r="Q15" s="573"/>
      <c r="R15" s="571" t="s">
        <v>231</v>
      </c>
      <c r="S15" s="572"/>
      <c r="T15" s="573"/>
      <c r="U15" s="571" t="s">
        <v>172</v>
      </c>
      <c r="V15" s="572"/>
      <c r="W15" s="573"/>
      <c r="X15" s="571" t="s">
        <v>231</v>
      </c>
      <c r="Y15" s="572"/>
      <c r="Z15" s="573"/>
      <c r="AA15" s="571" t="s">
        <v>232</v>
      </c>
      <c r="AB15" s="572"/>
      <c r="AC15" s="573"/>
      <c r="AD15" s="571" t="s">
        <v>158</v>
      </c>
      <c r="AE15" s="572"/>
      <c r="AF15" s="573"/>
      <c r="AG15" s="388"/>
      <c r="AH15" s="388"/>
      <c r="AI15" s="388"/>
      <c r="AJ15" s="388"/>
      <c r="AK15" s="388"/>
      <c r="AL15" s="388"/>
      <c r="AM15" s="388"/>
      <c r="AN15" s="388"/>
      <c r="AO15" s="391"/>
      <c r="AP15" s="10"/>
      <c r="AQ15" s="10"/>
      <c r="AS15" s="6"/>
      <c r="AT15" s="6"/>
      <c r="AU15" s="6"/>
      <c r="AV15" s="383"/>
    </row>
    <row r="16" spans="1:48" ht="24" customHeight="1">
      <c r="A16" s="367"/>
      <c r="B16" s="370"/>
      <c r="C16" s="293">
        <f>IF(AND(K$8=""),"",K$8)</f>
        <v>0</v>
      </c>
      <c r="D16" s="294" t="str">
        <f>IF(AND($C16="",$E16=""),"",IF($C16&gt;$E16,"○",IF($C16=$E16,"△",IF($C16&lt;$E16,"●"))))</f>
        <v>●</v>
      </c>
      <c r="E16" s="295">
        <f>IF(AND(I$8=""),"",I$8)</f>
        <v>5</v>
      </c>
      <c r="F16" s="293">
        <f>IF(AND(K$12=""),"",K$12)</f>
        <v>1</v>
      </c>
      <c r="G16" s="294" t="str">
        <f>IF(AND($F16="",$H16=""),"",IF($F16&gt;$H16,"○",IF($F16=$H16,"△",IF($F16&lt;$H16,"●"))))</f>
        <v>●</v>
      </c>
      <c r="H16" s="295">
        <f>IF(AND(I$12=""),"",I$12)</f>
        <v>3</v>
      </c>
      <c r="I16" s="580"/>
      <c r="J16" s="581"/>
      <c r="K16" s="582"/>
      <c r="L16" s="293">
        <v>0</v>
      </c>
      <c r="M16" s="294" t="str">
        <f>IF(AND($L16="",$N16=""),"",IF($L16&gt;$N16,"○",IF($L16=$N16,"△",IF($L16&lt;$N16,"●"))))</f>
        <v>●</v>
      </c>
      <c r="N16" s="295">
        <v>2</v>
      </c>
      <c r="O16" s="293">
        <v>0</v>
      </c>
      <c r="P16" s="294" t="str">
        <f>IF(AND($O16="",$Q16=""),"",IF($O16&gt;$Q16,"○",IF($O16=$Q16,"△",IF($O16&lt;$Q16,"●"))))</f>
        <v>●</v>
      </c>
      <c r="Q16" s="295">
        <v>4</v>
      </c>
      <c r="R16" s="293">
        <v>3</v>
      </c>
      <c r="S16" s="294" t="str">
        <f>IF(AND($R16="",$T16=""),"",IF($R16&gt;$T16,"○",IF($R16=$T16,"△",IF($R16&lt;$T16,"●"))))</f>
        <v>○</v>
      </c>
      <c r="T16" s="295">
        <v>0</v>
      </c>
      <c r="U16" s="293">
        <v>1</v>
      </c>
      <c r="V16" s="294" t="str">
        <f>IF(AND($U16="",$W16=""),"",IF($U16&gt;$W16,"○",IF($U16=$W16,"△",IF($U16&lt;$W16,"●"))))</f>
        <v>△</v>
      </c>
      <c r="W16" s="295">
        <v>1</v>
      </c>
      <c r="X16" s="293">
        <v>2</v>
      </c>
      <c r="Y16" s="294" t="str">
        <f>IF(AND($X16="",$Z16=""),"",IF($X16&gt;$Z16,"○",IF($X16=$Z16,"△",IF($X16&lt;$Z16,"●"))))</f>
        <v>●</v>
      </c>
      <c r="Z16" s="295">
        <v>6</v>
      </c>
      <c r="AA16" s="293">
        <v>9</v>
      </c>
      <c r="AB16" s="294" t="str">
        <f>IF(AND($AA16="",$AC16=""),"",IF($AA16&gt;$AC16,"○",IF($AA16=$AC16,"△",IF($AA16&lt;$AC16,"●"))))</f>
        <v>○</v>
      </c>
      <c r="AC16" s="295">
        <v>0</v>
      </c>
      <c r="AD16" s="293">
        <v>3</v>
      </c>
      <c r="AE16" s="294" t="str">
        <f>IF(AND($AD16="",$AF16=""),"",IF($AD16&gt;$AF16,"○",IF($AD16=$AF16,"△",IF($AD16&lt;$AF16,"●"))))</f>
        <v>○</v>
      </c>
      <c r="AF16" s="295">
        <v>1</v>
      </c>
      <c r="AG16" s="389"/>
      <c r="AH16" s="389"/>
      <c r="AI16" s="389"/>
      <c r="AJ16" s="389"/>
      <c r="AK16" s="389"/>
      <c r="AL16" s="389"/>
      <c r="AM16" s="389"/>
      <c r="AN16" s="389"/>
      <c r="AO16" s="392"/>
      <c r="AP16" s="12">
        <f>COUNTIF(C16:AF16,"○")*3</f>
        <v>9</v>
      </c>
      <c r="AQ16" s="12">
        <f>COUNTIF(C16:AF16,"△")*1</f>
        <v>1</v>
      </c>
      <c r="AR16" s="12">
        <f>COUNTIF(C16:AF16,"●")*0</f>
        <v>0</v>
      </c>
      <c r="AS16" s="13" t="str">
        <f>B13</f>
        <v>FC前原</v>
      </c>
      <c r="AT16" s="13"/>
      <c r="AU16" s="6"/>
      <c r="AV16" s="383"/>
    </row>
    <row r="17" spans="1:48" ht="20.100000000000001" customHeight="1">
      <c r="A17" s="365">
        <v>4</v>
      </c>
      <c r="B17" s="368" t="s">
        <v>28</v>
      </c>
      <c r="C17" s="583">
        <f>IF(AND($L$5=""),"",$L$5)</f>
        <v>42861</v>
      </c>
      <c r="D17" s="584"/>
      <c r="E17" s="585"/>
      <c r="F17" s="583">
        <f>IF(AND($L$9=""),"",$L$9)</f>
        <v>42875</v>
      </c>
      <c r="G17" s="584"/>
      <c r="H17" s="585"/>
      <c r="I17" s="583">
        <f>IF(AND($L$13=""),"",$L$13)</f>
        <v>42903</v>
      </c>
      <c r="J17" s="584"/>
      <c r="K17" s="585"/>
      <c r="L17" s="574"/>
      <c r="M17" s="575"/>
      <c r="N17" s="576"/>
      <c r="O17" s="583">
        <v>42848</v>
      </c>
      <c r="P17" s="584"/>
      <c r="Q17" s="585"/>
      <c r="R17" s="583">
        <v>42896</v>
      </c>
      <c r="S17" s="584"/>
      <c r="T17" s="585"/>
      <c r="U17" s="583">
        <v>42903</v>
      </c>
      <c r="V17" s="584"/>
      <c r="W17" s="585"/>
      <c r="X17" s="583">
        <v>42861</v>
      </c>
      <c r="Y17" s="584"/>
      <c r="Z17" s="585"/>
      <c r="AA17" s="583">
        <v>42848</v>
      </c>
      <c r="AB17" s="584"/>
      <c r="AC17" s="585"/>
      <c r="AD17" s="583">
        <v>42896</v>
      </c>
      <c r="AE17" s="584"/>
      <c r="AF17" s="585"/>
      <c r="AG17" s="387">
        <f t="shared" ref="AG17" si="18">IF(AND($D20="",$G20="",$J20="",$M20="",$P20="",$S20="",$V20="",$Y20="",$AB20="",$AE20=""),"",SUM((COUNTIF($C20:$AF20,"○")),(COUNTIF($C20:$AF20,"●")),(COUNTIF($C20:$AF20,"△"))))</f>
        <v>9</v>
      </c>
      <c r="AH17" s="387">
        <f t="shared" ref="AH17" si="19">IF(AND($D20="",$G20="",$J20="",$M20="",$P20="",$S20="",$V20="",$Y20="",$AB20="",$AE20=""),"",SUM($AP20:$AR20))</f>
        <v>7</v>
      </c>
      <c r="AI17" s="387">
        <f t="shared" ref="AI17" si="20">IF(AND($D20="",$G20="",$J20="",$J20="",$M20="",$P20="",$S20="",$V20="",$Y20="",$AB20="",$AE20=""),"",COUNTIF(C20:AF20,"○"))</f>
        <v>2</v>
      </c>
      <c r="AJ17" s="387">
        <f t="shared" ref="AJ17" si="21">IF(AND($D20="",$G20="",$J20="",$J20="",$M20="",$P20="",$S20="",$V20="",$Y20="",$AB20="",$AE20=""),"",COUNTIF(C20:AF20,"●"))</f>
        <v>6</v>
      </c>
      <c r="AK17" s="387">
        <f t="shared" ref="AK17" si="22">IF(AND($D20="",$G20="",$J20="",$J20="",$M20="",$P20="",$S20="",$V20="",$Y20="",$AB20="",$AE20=""),"",COUNTIF(C20:AF20,"△"))</f>
        <v>1</v>
      </c>
      <c r="AL17" s="387">
        <f t="shared" ref="AL17" si="23">IF(AND($C20="",$F20="",$I20="",$L20="",$O20="",$R20="",$U20="",$X20="",$AA20="",$AD20=""),"",SUM($C20,$F20,$I20,$L20,$O20,$R20,$U20,$X20,$AA20,$AD20))</f>
        <v>6</v>
      </c>
      <c r="AM17" s="387">
        <f t="shared" ref="AM17" si="24">IF(AND($E20="",$H20="",$K20="",$N20="",$Q20="",$T20="",$W20="",$Z20="",$AC20="",$AF20=""),"",SUM($E20,$H20,$K20,$N20,$Q20,$T20,$W20,$Z20,$AC20,$AF20))</f>
        <v>17</v>
      </c>
      <c r="AN17" s="387">
        <f t="shared" ref="AN17" si="25">IF(AND($AL17="",$AM17=""),"",($AL17-$AM17))</f>
        <v>-11</v>
      </c>
      <c r="AO17" s="390">
        <f>IF(AND($AG17=""),"",RANK(AV17,AV$5:AV$44))</f>
        <v>8</v>
      </c>
      <c r="AP17" s="10"/>
      <c r="AQ17" s="10"/>
      <c r="AS17" s="6"/>
      <c r="AT17" s="6"/>
      <c r="AU17" s="6"/>
      <c r="AV17" s="383">
        <f t="shared" ref="AV17" si="26">IFERROR(AH17*1000000+AN17*100+AL17,"")</f>
        <v>6998906</v>
      </c>
    </row>
    <row r="18" spans="1:48" ht="20.100000000000001" customHeight="1">
      <c r="A18" s="366"/>
      <c r="B18" s="369"/>
      <c r="C18" s="586">
        <f>IF(AND($L$6=""),"",$L$6)</f>
        <v>0.47222222222222227</v>
      </c>
      <c r="D18" s="587"/>
      <c r="E18" s="588"/>
      <c r="F18" s="586">
        <f>IF(AND($L$10=""),"",$L$10)</f>
        <v>0.65972222222222221</v>
      </c>
      <c r="G18" s="587"/>
      <c r="H18" s="588"/>
      <c r="I18" s="586">
        <f>IF(AND($L$14=""),"",$L$14)</f>
        <v>0.625</v>
      </c>
      <c r="J18" s="587"/>
      <c r="K18" s="588"/>
      <c r="L18" s="577"/>
      <c r="M18" s="578"/>
      <c r="N18" s="579"/>
      <c r="O18" s="586"/>
      <c r="P18" s="587"/>
      <c r="Q18" s="588"/>
      <c r="R18" s="586">
        <v>0.65972222222222221</v>
      </c>
      <c r="S18" s="587"/>
      <c r="T18" s="588"/>
      <c r="U18" s="586">
        <v>0.69444444444444453</v>
      </c>
      <c r="V18" s="587"/>
      <c r="W18" s="588"/>
      <c r="X18" s="586">
        <v>0.54166666666666663</v>
      </c>
      <c r="Y18" s="587"/>
      <c r="Z18" s="588"/>
      <c r="AA18" s="586"/>
      <c r="AB18" s="587"/>
      <c r="AC18" s="588"/>
      <c r="AD18" s="586">
        <v>0.625</v>
      </c>
      <c r="AE18" s="587"/>
      <c r="AF18" s="588"/>
      <c r="AG18" s="388"/>
      <c r="AH18" s="388"/>
      <c r="AI18" s="388"/>
      <c r="AJ18" s="388"/>
      <c r="AK18" s="388"/>
      <c r="AL18" s="388"/>
      <c r="AM18" s="388"/>
      <c r="AN18" s="388"/>
      <c r="AO18" s="391"/>
      <c r="AP18" s="10"/>
      <c r="AQ18" s="10"/>
      <c r="AS18" s="6"/>
      <c r="AT18" s="6"/>
      <c r="AU18" s="6"/>
      <c r="AV18" s="383"/>
    </row>
    <row r="19" spans="1:48" ht="20.100000000000001" customHeight="1">
      <c r="A19" s="366"/>
      <c r="B19" s="369"/>
      <c r="C19" s="571" t="str">
        <f>IF(AND($L$7=""),"",$L$7)</f>
        <v>向台G</v>
      </c>
      <c r="D19" s="572"/>
      <c r="E19" s="573"/>
      <c r="F19" s="571" t="str">
        <f>IF(AND($L$11=""),"",$L$11)</f>
        <v>向台B</v>
      </c>
      <c r="G19" s="572"/>
      <c r="H19" s="573"/>
      <c r="I19" s="571" t="str">
        <f>IF(AND($L$15=""),"",$L$15)</f>
        <v>南町G</v>
      </c>
      <c r="J19" s="572"/>
      <c r="K19" s="573"/>
      <c r="L19" s="577"/>
      <c r="M19" s="578"/>
      <c r="N19" s="579"/>
      <c r="O19" s="571" t="s">
        <v>160</v>
      </c>
      <c r="P19" s="572"/>
      <c r="Q19" s="573"/>
      <c r="R19" s="571" t="s">
        <v>232</v>
      </c>
      <c r="S19" s="572"/>
      <c r="T19" s="573"/>
      <c r="U19" s="571" t="s">
        <v>265</v>
      </c>
      <c r="V19" s="572"/>
      <c r="W19" s="573"/>
      <c r="X19" s="571" t="s">
        <v>159</v>
      </c>
      <c r="Y19" s="572"/>
      <c r="Z19" s="573"/>
      <c r="AA19" s="586" t="s">
        <v>161</v>
      </c>
      <c r="AB19" s="587"/>
      <c r="AC19" s="588"/>
      <c r="AD19" s="571" t="s">
        <v>232</v>
      </c>
      <c r="AE19" s="572"/>
      <c r="AF19" s="573"/>
      <c r="AG19" s="388"/>
      <c r="AH19" s="388"/>
      <c r="AI19" s="388"/>
      <c r="AJ19" s="388"/>
      <c r="AK19" s="388"/>
      <c r="AL19" s="388"/>
      <c r="AM19" s="388"/>
      <c r="AN19" s="388"/>
      <c r="AO19" s="391"/>
      <c r="AP19" s="10"/>
      <c r="AQ19" s="10"/>
      <c r="AS19" s="6"/>
      <c r="AT19" s="6"/>
      <c r="AU19" s="6"/>
      <c r="AV19" s="383"/>
    </row>
    <row r="20" spans="1:48" ht="24" customHeight="1">
      <c r="A20" s="367"/>
      <c r="B20" s="370"/>
      <c r="C20" s="293">
        <f>IF(AND(N$8=""),"",N$8)</f>
        <v>0</v>
      </c>
      <c r="D20" s="294" t="str">
        <f>IF(AND($C20="",$E20=""),"",IF($C20&gt;$E20,"○",IF($C20=$E20,"△",IF($C20&lt;$E20,"●"))))</f>
        <v>●</v>
      </c>
      <c r="E20" s="295">
        <f>IF(AND(L$8=""),"",L$8)</f>
        <v>2</v>
      </c>
      <c r="F20" s="293">
        <f>IF(AND(N$12=""),"",N$12)</f>
        <v>0</v>
      </c>
      <c r="G20" s="294" t="str">
        <f>IF(AND($F20="",$H20=""),"",IF($F20&gt;$H20,"○",IF($F20=$H20,"△",IF($F20&lt;$H20,"●"))))</f>
        <v>●</v>
      </c>
      <c r="H20" s="295">
        <f>IF(AND(L$12=""),"",L$12)</f>
        <v>3</v>
      </c>
      <c r="I20" s="293">
        <f>IF(AND(N$16=""),"",N$16)</f>
        <v>2</v>
      </c>
      <c r="J20" s="294" t="str">
        <f>IF(AND($I20="",$K20=""),"",IF($I20&gt;$K20,"○",IF($I20=$K20,"△",IF($I20&lt;$K20,"●"))))</f>
        <v>○</v>
      </c>
      <c r="K20" s="295">
        <f>IF(AND(L$16=""),"",L$16)</f>
        <v>0</v>
      </c>
      <c r="L20" s="580"/>
      <c r="M20" s="581"/>
      <c r="N20" s="582"/>
      <c r="O20" s="293">
        <v>0</v>
      </c>
      <c r="P20" s="294" t="str">
        <f>IF(AND($O20="",$Q20=""),"",IF($O20&gt;$Q20,"○",IF($O20=$Q20,"△",IF($O20&lt;$Q20,"●"))))</f>
        <v>●</v>
      </c>
      <c r="Q20" s="295">
        <v>4</v>
      </c>
      <c r="R20" s="293">
        <v>1</v>
      </c>
      <c r="S20" s="294" t="str">
        <f>IF(AND($R20="",$T20=""),"",IF($R20&gt;$T20,"○",IF($R20=$T20,"△",IF($R20&lt;$T20,"●"))))</f>
        <v>●</v>
      </c>
      <c r="T20" s="295">
        <v>2</v>
      </c>
      <c r="U20" s="293">
        <v>0</v>
      </c>
      <c r="V20" s="294" t="str">
        <f>IF(AND($U20="",$W20=""),"",IF($U20&gt;$W20,"○",IF($U20=$W20,"△",IF($U20&lt;$W20,"●"))))</f>
        <v>△</v>
      </c>
      <c r="W20" s="295">
        <v>0</v>
      </c>
      <c r="X20" s="293">
        <v>0</v>
      </c>
      <c r="Y20" s="294" t="str">
        <f>IF(AND($X20="",$Z20=""),"",IF($X20&gt;$Z20,"○",IF($X20=$Z20,"△",IF($X20&lt;$Z20,"●"))))</f>
        <v>●</v>
      </c>
      <c r="Z20" s="295">
        <v>3</v>
      </c>
      <c r="AA20" s="293">
        <v>3</v>
      </c>
      <c r="AB20" s="294" t="str">
        <f>IF(AND($AA20="",$AC20=""),"",IF($AA20&gt;$AC20,"○",IF($AA20=$AC20,"△",IF($AA20&lt;$AC20,"●"))))</f>
        <v>○</v>
      </c>
      <c r="AC20" s="295">
        <v>1</v>
      </c>
      <c r="AD20" s="293">
        <v>0</v>
      </c>
      <c r="AE20" s="294" t="str">
        <f>IF(AND($AD20="",$AF20=""),"",IF($AD20&gt;$AF20,"○",IF($AD20=$AF20,"△",IF($AD20&lt;$AF20,"●"))))</f>
        <v>●</v>
      </c>
      <c r="AF20" s="295">
        <v>2</v>
      </c>
      <c r="AG20" s="389"/>
      <c r="AH20" s="389"/>
      <c r="AI20" s="389"/>
      <c r="AJ20" s="389"/>
      <c r="AK20" s="389"/>
      <c r="AL20" s="389"/>
      <c r="AM20" s="389"/>
      <c r="AN20" s="389"/>
      <c r="AO20" s="392"/>
      <c r="AP20" s="12">
        <f>COUNTIF(C20:AF20,"○")*3</f>
        <v>6</v>
      </c>
      <c r="AQ20" s="12">
        <f>COUNTIF(C20:AF20,"△")*1</f>
        <v>1</v>
      </c>
      <c r="AR20" s="12">
        <f>COUNTIF(C20:AF20,"●")*0</f>
        <v>0</v>
      </c>
      <c r="AS20" s="13" t="str">
        <f>B17</f>
        <v>清瀬蹴楽FC</v>
      </c>
      <c r="AT20" s="13"/>
      <c r="AU20" s="6"/>
      <c r="AV20" s="383"/>
    </row>
    <row r="21" spans="1:48" ht="20.100000000000001" customHeight="1">
      <c r="A21" s="365">
        <v>5</v>
      </c>
      <c r="B21" s="368" t="s">
        <v>29</v>
      </c>
      <c r="C21" s="583">
        <f>IF(AND($O$5=""),"",$O$5)</f>
        <v>42840</v>
      </c>
      <c r="D21" s="584"/>
      <c r="E21" s="585"/>
      <c r="F21" s="583">
        <f>IF(AND($O$9=""),"",$O$9)</f>
        <v>42869</v>
      </c>
      <c r="G21" s="584"/>
      <c r="H21" s="585"/>
      <c r="I21" s="583">
        <f>IF(AND($O$13=""),"",$O$13)</f>
        <v>42840</v>
      </c>
      <c r="J21" s="584"/>
      <c r="K21" s="585"/>
      <c r="L21" s="583">
        <v>42848</v>
      </c>
      <c r="M21" s="584"/>
      <c r="N21" s="585"/>
      <c r="O21" s="574"/>
      <c r="P21" s="575"/>
      <c r="Q21" s="576"/>
      <c r="R21" s="583">
        <v>42861</v>
      </c>
      <c r="S21" s="584"/>
      <c r="T21" s="585"/>
      <c r="U21" s="583">
        <v>42861</v>
      </c>
      <c r="V21" s="584"/>
      <c r="W21" s="585"/>
      <c r="X21" s="583">
        <v>42869</v>
      </c>
      <c r="Y21" s="584"/>
      <c r="Z21" s="585"/>
      <c r="AA21" s="583">
        <v>42848</v>
      </c>
      <c r="AB21" s="584"/>
      <c r="AC21" s="585"/>
      <c r="AD21" s="583">
        <v>42903</v>
      </c>
      <c r="AE21" s="584"/>
      <c r="AF21" s="585"/>
      <c r="AG21" s="387">
        <f t="shared" ref="AG21" si="27">IF(AND($D24="",$G24="",$J24="",$M24="",$P24="",$S24="",$V24="",$Y24="",$AB24="",$AE24=""),"",SUM((COUNTIF($C24:$AF24,"○")),(COUNTIF($C24:$AF24,"●")),(COUNTIF($C24:$AF24,"△"))))</f>
        <v>9</v>
      </c>
      <c r="AH21" s="387">
        <f t="shared" ref="AH21" si="28">IF(AND($D24="",$G24="",$J24="",$M24="",$P24="",$S24="",$V24="",$Y24="",$AB24="",$AE24=""),"",SUM($AP24:$AR24))</f>
        <v>16</v>
      </c>
      <c r="AI21" s="387">
        <f t="shared" ref="AI21" si="29">IF(AND($D24="",$G24="",$J24="",$J24="",$M24="",$P24="",$S24="",$V24="",$Y24="",$AB24="",$AE24=""),"",COUNTIF(C24:AF24,"○"))</f>
        <v>5</v>
      </c>
      <c r="AJ21" s="387">
        <f t="shared" ref="AJ21" si="30">IF(AND($D24="",$G24="",$J24="",$J24="",$M24="",$P24="",$S24="",$V24="",$Y24="",$AB24="",$AE24=""),"",COUNTIF(C24:AF24,"●"))</f>
        <v>3</v>
      </c>
      <c r="AK21" s="387">
        <f t="shared" ref="AK21" si="31">IF(AND($D24="",$G24="",$J24="",$J24="",$M24="",$P24="",$S24="",$V24="",$Y24="",$AB24="",$AE24=""),"",COUNTIF(C24:AF24,"△"))</f>
        <v>1</v>
      </c>
      <c r="AL21" s="387">
        <f t="shared" ref="AL21" si="32">IF(AND($C24="",$F24="",$I24="",$L24="",$O24="",$R24="",$U24="",$X24="",$AA24="",$AD24=""),"",SUM($C24,$F24,$I24,$L24,$O24,$R24,$U24,$X24,$AA24,$AD24))</f>
        <v>24</v>
      </c>
      <c r="AM21" s="387">
        <f t="shared" ref="AM21" si="33">IF(AND($E24="",$H24="",$K24="",$N24="",$Q24="",$T24="",$W24="",$Z24="",$AC24="",$AF24=""),"",SUM($E24,$H24,$K24,$N24,$Q24,$T24,$W24,$Z24,$AC24,$AF24))</f>
        <v>12</v>
      </c>
      <c r="AN21" s="387">
        <f t="shared" ref="AN21" si="34">IF(AND($AL21="",$AM21=""),"",($AL21-$AM21))</f>
        <v>12</v>
      </c>
      <c r="AO21" s="390">
        <f>IF(AND($AG21=""),"",RANK(AV21,AV$5:AV$44))</f>
        <v>4</v>
      </c>
      <c r="AP21" s="10"/>
      <c r="AQ21" s="10"/>
      <c r="AS21" s="6"/>
      <c r="AT21" s="6"/>
      <c r="AU21" s="6"/>
      <c r="AV21" s="383">
        <f t="shared" ref="AV21" si="35">IFERROR(AH21*1000000+AN21*100+AL21,"")</f>
        <v>16001224</v>
      </c>
    </row>
    <row r="22" spans="1:48" ht="20.100000000000001" customHeight="1">
      <c r="A22" s="366"/>
      <c r="B22" s="369"/>
      <c r="C22" s="586">
        <f>IF(AND($O$6=""),"",$O$6)</f>
        <v>0.5</v>
      </c>
      <c r="D22" s="587"/>
      <c r="E22" s="588"/>
      <c r="F22" s="586">
        <f>IF(AND($O$10=""),"",$O$10)</f>
        <v>0.58680555555555558</v>
      </c>
      <c r="G22" s="587"/>
      <c r="H22" s="588"/>
      <c r="I22" s="586">
        <f>IF(AND($O$14=""),"",$O$14)</f>
        <v>0.43055555555555558</v>
      </c>
      <c r="J22" s="587"/>
      <c r="K22" s="588"/>
      <c r="L22" s="586"/>
      <c r="M22" s="587"/>
      <c r="N22" s="588"/>
      <c r="O22" s="577"/>
      <c r="P22" s="578"/>
      <c r="Q22" s="579"/>
      <c r="R22" s="586">
        <v>0.40277777777777773</v>
      </c>
      <c r="S22" s="587"/>
      <c r="T22" s="588"/>
      <c r="U22" s="586">
        <v>0.47222222222222227</v>
      </c>
      <c r="V22" s="587"/>
      <c r="W22" s="588"/>
      <c r="X22" s="586">
        <v>0.66666666666666663</v>
      </c>
      <c r="Y22" s="587"/>
      <c r="Z22" s="588"/>
      <c r="AA22" s="586"/>
      <c r="AB22" s="587"/>
      <c r="AC22" s="588"/>
      <c r="AD22" s="586">
        <v>0.50694444444444442</v>
      </c>
      <c r="AE22" s="587"/>
      <c r="AF22" s="588"/>
      <c r="AG22" s="388"/>
      <c r="AH22" s="388"/>
      <c r="AI22" s="388"/>
      <c r="AJ22" s="388"/>
      <c r="AK22" s="388"/>
      <c r="AL22" s="388"/>
      <c r="AM22" s="388"/>
      <c r="AN22" s="388"/>
      <c r="AO22" s="391"/>
      <c r="AP22" s="10"/>
      <c r="AQ22" s="10"/>
      <c r="AS22" s="6"/>
      <c r="AT22" s="6"/>
      <c r="AU22" s="6"/>
      <c r="AV22" s="383"/>
    </row>
    <row r="23" spans="1:48" ht="20.100000000000001" customHeight="1">
      <c r="A23" s="366"/>
      <c r="B23" s="369"/>
      <c r="C23" s="571" t="str">
        <f>IF(AND($O$7=""),"",$O$7)</f>
        <v>向台B</v>
      </c>
      <c r="D23" s="572"/>
      <c r="E23" s="573"/>
      <c r="F23" s="571" t="str">
        <f>IF(AND($O$11=""),"",$O$11)</f>
        <v>小金井3小</v>
      </c>
      <c r="G23" s="572"/>
      <c r="H23" s="573"/>
      <c r="I23" s="571" t="str">
        <f>IF(AND($O$15=""),"",$O$15)</f>
        <v>向台B</v>
      </c>
      <c r="J23" s="572"/>
      <c r="K23" s="573"/>
      <c r="L23" s="586" t="s">
        <v>161</v>
      </c>
      <c r="M23" s="587"/>
      <c r="N23" s="588"/>
      <c r="O23" s="577"/>
      <c r="P23" s="578"/>
      <c r="Q23" s="579"/>
      <c r="R23" s="571" t="s">
        <v>44</v>
      </c>
      <c r="S23" s="572"/>
      <c r="T23" s="573"/>
      <c r="U23" s="571" t="s">
        <v>44</v>
      </c>
      <c r="V23" s="572"/>
      <c r="W23" s="573"/>
      <c r="X23" s="571" t="s">
        <v>160</v>
      </c>
      <c r="Y23" s="572"/>
      <c r="Z23" s="573"/>
      <c r="AA23" s="586" t="s">
        <v>161</v>
      </c>
      <c r="AB23" s="587"/>
      <c r="AC23" s="588"/>
      <c r="AD23" s="571" t="s">
        <v>232</v>
      </c>
      <c r="AE23" s="572"/>
      <c r="AF23" s="573"/>
      <c r="AG23" s="388"/>
      <c r="AH23" s="388"/>
      <c r="AI23" s="388"/>
      <c r="AJ23" s="388"/>
      <c r="AK23" s="388"/>
      <c r="AL23" s="388"/>
      <c r="AM23" s="388"/>
      <c r="AN23" s="388"/>
      <c r="AO23" s="391"/>
      <c r="AP23" s="10"/>
      <c r="AQ23" s="10"/>
      <c r="AS23" s="6"/>
      <c r="AT23" s="6"/>
      <c r="AU23" s="6"/>
      <c r="AV23" s="383"/>
    </row>
    <row r="24" spans="1:48" ht="24" customHeight="1">
      <c r="A24" s="367"/>
      <c r="B24" s="370"/>
      <c r="C24" s="293">
        <f>IF(AND($Q$8=""),"",$Q$8)</f>
        <v>0</v>
      </c>
      <c r="D24" s="294" t="str">
        <f>IF(AND($C24="",$E24=""),"",IF($C24&gt;$E24,"○",IF($C24=$E24,"△",IF($C24&lt;$E24,"●"))))</f>
        <v>●</v>
      </c>
      <c r="E24" s="295">
        <f>IF(AND($O$8=""),"",$O$8)</f>
        <v>2</v>
      </c>
      <c r="F24" s="293">
        <f>IF(AND(Q$12=""),"",Q$12)</f>
        <v>0</v>
      </c>
      <c r="G24" s="294" t="str">
        <f>IF(AND($F24="",$H24=""),"",IF($F24&gt;$H24,"○",IF($F24=$H24,"△",IF($F24&lt;$H24,"●"))))</f>
        <v>●</v>
      </c>
      <c r="H24" s="295">
        <f>IF(AND(O$12=""),"",O$12)</f>
        <v>4</v>
      </c>
      <c r="I24" s="293">
        <f>IF(AND($Q$16=""),"",$Q$16)</f>
        <v>4</v>
      </c>
      <c r="J24" s="294" t="str">
        <f>IF(AND($I24="",$K24=""),"",IF($I24&gt;$K24,"○",IF($I24=$K24,"△",IF($I24&lt;$K24,"●"))))</f>
        <v>○</v>
      </c>
      <c r="K24" s="295">
        <f>IF(AND($O$16=""),"",$O$16)</f>
        <v>0</v>
      </c>
      <c r="L24" s="293">
        <v>4</v>
      </c>
      <c r="M24" s="294" t="str">
        <f>IF(AND($L24="",$N24=""),"",IF($L24&gt;$N24,"○",IF($L24=$N24,"△",IF($L24&lt;$N24,"●"))))</f>
        <v>○</v>
      </c>
      <c r="N24" s="295">
        <v>0</v>
      </c>
      <c r="O24" s="580"/>
      <c r="P24" s="581"/>
      <c r="Q24" s="582"/>
      <c r="R24" s="293">
        <v>2</v>
      </c>
      <c r="S24" s="294" t="str">
        <f>IF(AND($R24="",$T24=""),"",IF($R24&gt;$T24,"○",IF($R24=$T24,"△",IF($R24&lt;$T24,"●"))))</f>
        <v>△</v>
      </c>
      <c r="T24" s="295">
        <v>2</v>
      </c>
      <c r="U24" s="293">
        <v>3</v>
      </c>
      <c r="V24" s="294" t="str">
        <f>IF(AND($U24="",$W24=""),"",IF($U24&gt;$W24,"○",IF($U24=$W24,"△",IF($U24&lt;$W24,"●"))))</f>
        <v>○</v>
      </c>
      <c r="W24" s="295">
        <v>1</v>
      </c>
      <c r="X24" s="293">
        <v>0</v>
      </c>
      <c r="Y24" s="294" t="str">
        <f>IF(AND($X24="",$Z24=""),"",IF($X24&gt;$Z24,"○",IF($X24=$Z24,"△",IF($X24&lt;$Z24,"●"))))</f>
        <v>●</v>
      </c>
      <c r="Z24" s="295">
        <v>2</v>
      </c>
      <c r="AA24" s="293">
        <v>7</v>
      </c>
      <c r="AB24" s="294" t="str">
        <f>IF(AND($AA24="",$AC24=""),"",IF($AA24&gt;$AC24,"○",IF($AA24=$AC24,"△",IF($AA24&lt;$AC24,"●"))))</f>
        <v>○</v>
      </c>
      <c r="AC24" s="295">
        <v>0</v>
      </c>
      <c r="AD24" s="293">
        <v>4</v>
      </c>
      <c r="AE24" s="294" t="str">
        <f>IF(AND($AD24="",$AF24=""),"",IF($AD24&gt;$AF24,"○",IF($AD24=$AF24,"△",IF($AD24&lt;$AF24,"●"))))</f>
        <v>○</v>
      </c>
      <c r="AF24" s="295">
        <v>1</v>
      </c>
      <c r="AG24" s="389"/>
      <c r="AH24" s="389"/>
      <c r="AI24" s="389"/>
      <c r="AJ24" s="389"/>
      <c r="AK24" s="389"/>
      <c r="AL24" s="389"/>
      <c r="AM24" s="389"/>
      <c r="AN24" s="389"/>
      <c r="AO24" s="392"/>
      <c r="AP24" s="12">
        <f>COUNTIF(C24:AF24,"○")*3</f>
        <v>15</v>
      </c>
      <c r="AQ24" s="12">
        <f>COUNTIF(C24:AF24,"△")*1</f>
        <v>1</v>
      </c>
      <c r="AR24" s="12">
        <f>COUNTIF(C24:AF24,"●")*0</f>
        <v>0</v>
      </c>
      <c r="AS24" s="13" t="str">
        <f>B21</f>
        <v>小金井３KSC</v>
      </c>
      <c r="AT24" s="13"/>
      <c r="AU24" s="6"/>
      <c r="AV24" s="383"/>
    </row>
    <row r="25" spans="1:48" ht="20.100000000000001" customHeight="1">
      <c r="A25" s="365">
        <v>6</v>
      </c>
      <c r="B25" s="368" t="s">
        <v>30</v>
      </c>
      <c r="C25" s="583">
        <f>IF(AND($R$5=""),"",$R$5)</f>
        <v>42903</v>
      </c>
      <c r="D25" s="584"/>
      <c r="E25" s="585"/>
      <c r="F25" s="583">
        <f>IF(AND($R$9=""),"",$R$9)</f>
        <v>42847</v>
      </c>
      <c r="G25" s="584"/>
      <c r="H25" s="585"/>
      <c r="I25" s="583">
        <f>IF(AND($R$13=""),"",$R$13)</f>
        <v>42883</v>
      </c>
      <c r="J25" s="584"/>
      <c r="K25" s="585"/>
      <c r="L25" s="583">
        <f>IF(AND($R$17=""),"",$R$17)</f>
        <v>42896</v>
      </c>
      <c r="M25" s="584"/>
      <c r="N25" s="585"/>
      <c r="O25" s="583">
        <f>IF(AND($R$21=""),"",$R$21)</f>
        <v>42861</v>
      </c>
      <c r="P25" s="584"/>
      <c r="Q25" s="585"/>
      <c r="R25" s="574"/>
      <c r="S25" s="575"/>
      <c r="T25" s="576"/>
      <c r="U25" s="583">
        <v>42861</v>
      </c>
      <c r="V25" s="584"/>
      <c r="W25" s="585"/>
      <c r="X25" s="583">
        <v>42847</v>
      </c>
      <c r="Y25" s="584"/>
      <c r="Z25" s="585"/>
      <c r="AA25" s="583">
        <v>42875</v>
      </c>
      <c r="AB25" s="584"/>
      <c r="AC25" s="585"/>
      <c r="AD25" s="583">
        <v>42875</v>
      </c>
      <c r="AE25" s="584"/>
      <c r="AF25" s="585"/>
      <c r="AG25" s="387">
        <f t="shared" ref="AG25" si="36">IF(AND($D28="",$G28="",$J28="",$M28="",$P28="",$S28="",$V28="",$Y28="",$AB28="",$AE28=""),"",SUM((COUNTIF($C28:$AF28,"○")),(COUNTIF($C28:$AF28,"●")),(COUNTIF($C28:$AF28,"△"))))</f>
        <v>9</v>
      </c>
      <c r="AH25" s="387">
        <f t="shared" ref="AH25" si="37">IF(AND($D28="",$G28="",$J28="",$M28="",$P28="",$S28="",$V28="",$Y28="",$AB28="",$AE28=""),"",SUM($AP28:$AR28))</f>
        <v>8</v>
      </c>
      <c r="AI25" s="387">
        <f t="shared" ref="AI25" si="38">IF(AND($D28="",$G28="",$J28="",$J28="",$M28="",$P28="",$S28="",$V28="",$Y28="",$AB28="",$AE28=""),"",COUNTIF(C28:AF28,"○"))</f>
        <v>2</v>
      </c>
      <c r="AJ25" s="387">
        <f t="shared" ref="AJ25" si="39">IF(AND($D28="",$G28="",$J28="",$J28="",$M28="",$P28="",$S28="",$V28="",$Y28="",$AB28="",$AE28=""),"",COUNTIF(C28:AF28,"●"))</f>
        <v>5</v>
      </c>
      <c r="AK25" s="387">
        <f t="shared" ref="AK25" si="40">IF(AND($D28="",$G28="",$J28="",$J28="",$M28="",$P28="",$S28="",$V28="",$Y28="",$AB28="",$AE28=""),"",COUNTIF(C28:AF28,"△"))</f>
        <v>2</v>
      </c>
      <c r="AL25" s="387">
        <f t="shared" ref="AL25" si="41">IF(AND($C28="",$F28="",$I28="",$L28="",$O28="",$R28="",$U28="",$X28="",$AA28="",$AD28=""),"",SUM($C28,$F28,$I28,$L28,$O28,$R28,$U28,$X28,$AA28,$AD28))</f>
        <v>16</v>
      </c>
      <c r="AM25" s="387">
        <f t="shared" ref="AM25" si="42">IF(AND($E28="",$H28="",$K28="",$N28="",$Q28="",$T28="",$W28="",$Z28="",$AC28="",$AF28=""),"",SUM($E28,$H28,$K28,$N28,$Q28,$T28,$W28,$Z28,$AC28,$AF28))</f>
        <v>36</v>
      </c>
      <c r="AN25" s="387">
        <f t="shared" ref="AN25" si="43">IF(AND($AL25="",$AM25=""),"",($AL25-$AM25))</f>
        <v>-20</v>
      </c>
      <c r="AO25" s="390">
        <f>IF(AND($AG25=""),"",RANK(AV25,AV$5:AV$44))</f>
        <v>7</v>
      </c>
      <c r="AP25" s="10"/>
      <c r="AQ25" s="10"/>
      <c r="AS25" s="6"/>
      <c r="AT25" s="6"/>
      <c r="AU25" s="6"/>
      <c r="AV25" s="383">
        <f t="shared" ref="AV25" si="44">IFERROR(AH25*1000000+AN25*100+AL25,"")</f>
        <v>7998016</v>
      </c>
    </row>
    <row r="26" spans="1:48" ht="20.100000000000001" customHeight="1">
      <c r="A26" s="366"/>
      <c r="B26" s="369"/>
      <c r="C26" s="586">
        <f>IF(AND($R$6=""),"",$R$6)</f>
        <v>0.69444444444444453</v>
      </c>
      <c r="D26" s="587"/>
      <c r="E26" s="588"/>
      <c r="F26" s="586">
        <f>IF(AND($R$10=""),"",$R$10)</f>
        <v>0.61805555555555558</v>
      </c>
      <c r="G26" s="587"/>
      <c r="H26" s="588"/>
      <c r="I26" s="586">
        <f>IF(AND($R$14=""),"",$R$14)</f>
        <v>0.51388888888888895</v>
      </c>
      <c r="J26" s="587"/>
      <c r="K26" s="588"/>
      <c r="L26" s="586">
        <f>IF(AND($R$18=""),"",$R$18)</f>
        <v>0.65972222222222221</v>
      </c>
      <c r="M26" s="587"/>
      <c r="N26" s="588"/>
      <c r="O26" s="586">
        <f>IF(AND($R$22=""),"",$R$22)</f>
        <v>0.40277777777777773</v>
      </c>
      <c r="P26" s="587"/>
      <c r="Q26" s="588"/>
      <c r="R26" s="577"/>
      <c r="S26" s="578"/>
      <c r="T26" s="579"/>
      <c r="U26" s="586">
        <v>0.4375</v>
      </c>
      <c r="V26" s="587"/>
      <c r="W26" s="588"/>
      <c r="X26" s="586">
        <v>0.58333333333333337</v>
      </c>
      <c r="Y26" s="587"/>
      <c r="Z26" s="588"/>
      <c r="AA26" s="586">
        <v>0.625</v>
      </c>
      <c r="AB26" s="587"/>
      <c r="AC26" s="588"/>
      <c r="AD26" s="586">
        <v>0.55555555555555558</v>
      </c>
      <c r="AE26" s="587"/>
      <c r="AF26" s="588"/>
      <c r="AG26" s="388"/>
      <c r="AH26" s="388"/>
      <c r="AI26" s="388"/>
      <c r="AJ26" s="388"/>
      <c r="AK26" s="388"/>
      <c r="AL26" s="388"/>
      <c r="AM26" s="388"/>
      <c r="AN26" s="388"/>
      <c r="AO26" s="391"/>
      <c r="AP26" s="10"/>
      <c r="AQ26" s="10"/>
      <c r="AS26" s="6"/>
      <c r="AT26" s="6"/>
      <c r="AU26" s="6"/>
      <c r="AV26" s="383"/>
    </row>
    <row r="27" spans="1:48" ht="20.100000000000001" customHeight="1">
      <c r="A27" s="366"/>
      <c r="B27" s="369"/>
      <c r="C27" s="571" t="str">
        <f>IF(AND($R$7=""),"",$R$7)</f>
        <v>向台B</v>
      </c>
      <c r="D27" s="572"/>
      <c r="E27" s="573"/>
      <c r="F27" s="571" t="str">
        <f>IF(AND($R$11=""),"",$R$11)</f>
        <v>向台B</v>
      </c>
      <c r="G27" s="572"/>
      <c r="H27" s="573"/>
      <c r="I27" s="571" t="str">
        <f>IF(AND($R$15=""),"",$R$15)</f>
        <v>内山C</v>
      </c>
      <c r="J27" s="572"/>
      <c r="K27" s="573"/>
      <c r="L27" s="571" t="str">
        <f>IF(AND($R$19=""),"",$R$19)</f>
        <v>向台B</v>
      </c>
      <c r="M27" s="572"/>
      <c r="N27" s="573"/>
      <c r="O27" s="571" t="str">
        <f>IF(AND($R$23=""),"",$R$23)</f>
        <v>小金井市営G</v>
      </c>
      <c r="P27" s="572"/>
      <c r="Q27" s="573"/>
      <c r="R27" s="577"/>
      <c r="S27" s="578"/>
      <c r="T27" s="579"/>
      <c r="U27" s="571" t="s">
        <v>44</v>
      </c>
      <c r="V27" s="572"/>
      <c r="W27" s="573"/>
      <c r="X27" s="571" t="s">
        <v>47</v>
      </c>
      <c r="Y27" s="572"/>
      <c r="Z27" s="573"/>
      <c r="AA27" s="571" t="s">
        <v>232</v>
      </c>
      <c r="AB27" s="572"/>
      <c r="AC27" s="573"/>
      <c r="AD27" s="571" t="s">
        <v>232</v>
      </c>
      <c r="AE27" s="572"/>
      <c r="AF27" s="573"/>
      <c r="AG27" s="388"/>
      <c r="AH27" s="388"/>
      <c r="AI27" s="388"/>
      <c r="AJ27" s="388"/>
      <c r="AK27" s="388"/>
      <c r="AL27" s="388"/>
      <c r="AM27" s="388"/>
      <c r="AN27" s="388"/>
      <c r="AO27" s="391"/>
      <c r="AP27" s="10"/>
      <c r="AQ27" s="10"/>
      <c r="AS27" s="6"/>
      <c r="AT27" s="6"/>
      <c r="AU27" s="6"/>
      <c r="AV27" s="383"/>
    </row>
    <row r="28" spans="1:48" ht="24" customHeight="1">
      <c r="A28" s="367"/>
      <c r="B28" s="370"/>
      <c r="C28" s="293">
        <f>IF(AND($T$8=""),"",$T$8)</f>
        <v>1</v>
      </c>
      <c r="D28" s="294" t="str">
        <f>IF(AND($C28="",$E28=""),"",IF($C28&gt;$E28,"○",IF($C28=$E28,"△",IF($C28&lt;$E28,"●"))))</f>
        <v>●</v>
      </c>
      <c r="E28" s="295">
        <f>IF(AND($R$8=""),"",$R$8)</f>
        <v>6</v>
      </c>
      <c r="F28" s="293">
        <f>IF(AND(T$12=""),"",T$12)</f>
        <v>1</v>
      </c>
      <c r="G28" s="294" t="str">
        <f>IF(AND($F28="",$H28=""),"",IF($F28&gt;$H28,"○",IF($F28=$H28,"△",IF($F28&lt;$H28,"●"))))</f>
        <v>●</v>
      </c>
      <c r="H28" s="295">
        <f>IF(AND(R$12=""),"",R$12)</f>
        <v>13</v>
      </c>
      <c r="I28" s="293">
        <f>IF(AND($T$16=""),"",$T$16)</f>
        <v>0</v>
      </c>
      <c r="J28" s="294" t="str">
        <f>IF(AND($I28="",$K28=""),"",IF($I28&gt;$K28,"○",IF($I28=$K28,"△",IF($I28&lt;$K28,"●"))))</f>
        <v>●</v>
      </c>
      <c r="K28" s="295">
        <f>IF(AND($R$16=""),"",$R$16)</f>
        <v>3</v>
      </c>
      <c r="L28" s="293">
        <f>IF(AND($T$20=""),"",$T$20)</f>
        <v>2</v>
      </c>
      <c r="M28" s="294" t="str">
        <f>IF(AND($L28="",$N28=""),"",IF($L28&gt;$N28,"○",IF($L28=$N28,"△",IF($L28&lt;$N28,"●"))))</f>
        <v>○</v>
      </c>
      <c r="N28" s="295">
        <f>IF(AND($R$20=""),"",$R$20)</f>
        <v>1</v>
      </c>
      <c r="O28" s="293">
        <f>IF(AND($T$24=""),"",$T$24)</f>
        <v>2</v>
      </c>
      <c r="P28" s="294" t="str">
        <f>IF(AND($O28="",$Q28=""),"",IF($O28&gt;$Q28,"○",IF($O28=$Q28,"△",IF($O28&lt;$Q28,"●"))))</f>
        <v>△</v>
      </c>
      <c r="Q28" s="295">
        <f>IF(AND($R$24=""),"",$R$24)</f>
        <v>2</v>
      </c>
      <c r="R28" s="580"/>
      <c r="S28" s="581"/>
      <c r="T28" s="582"/>
      <c r="U28" s="293">
        <v>0</v>
      </c>
      <c r="V28" s="294" t="str">
        <f>IF(AND($U28="",$W28=""),"",IF($U28&gt;$W28,"○",IF($U28=$W28,"△",IF($U28&lt;$W28,"●"))))</f>
        <v>●</v>
      </c>
      <c r="W28" s="295">
        <v>4</v>
      </c>
      <c r="X28" s="293">
        <v>0</v>
      </c>
      <c r="Y28" s="294" t="str">
        <f>IF(AND($X28="",$Z28=""),"",IF($X28&gt;$Z28,"○",IF($X28=$Z28,"△",IF($X28&lt;$Z28,"●"))))</f>
        <v>●</v>
      </c>
      <c r="Z28" s="295">
        <v>6</v>
      </c>
      <c r="AA28" s="293">
        <v>9</v>
      </c>
      <c r="AB28" s="294" t="str">
        <f>IF(AND($AA28="",$AC28=""),"",IF($AA28&gt;$AC28,"○",IF($AA28=$AC28,"△",IF($AA28&lt;$AC28,"●"))))</f>
        <v>○</v>
      </c>
      <c r="AC28" s="295">
        <v>0</v>
      </c>
      <c r="AD28" s="293">
        <v>1</v>
      </c>
      <c r="AE28" s="294" t="str">
        <f>IF(AND($AD28="",$AF28=""),"",IF($AD28&gt;$AF28,"○",IF($AD28=$AF28,"△",IF($AD28&lt;$AF28,"●"))))</f>
        <v>△</v>
      </c>
      <c r="AF28" s="295">
        <v>1</v>
      </c>
      <c r="AG28" s="389"/>
      <c r="AH28" s="389"/>
      <c r="AI28" s="389"/>
      <c r="AJ28" s="389"/>
      <c r="AK28" s="389"/>
      <c r="AL28" s="389"/>
      <c r="AM28" s="389"/>
      <c r="AN28" s="389"/>
      <c r="AO28" s="392"/>
      <c r="AP28" s="12">
        <f>COUNTIF(C28:AF28,"○")*3</f>
        <v>6</v>
      </c>
      <c r="AQ28" s="12">
        <f>COUNTIF(C28:AF28,"△")*1</f>
        <v>2</v>
      </c>
      <c r="AR28" s="12">
        <f>COUNTIF(C28:AF28,"●")*0</f>
        <v>0</v>
      </c>
      <c r="AS28" s="13" t="str">
        <f>B25</f>
        <v>FC谷戸二</v>
      </c>
      <c r="AT28" s="13"/>
      <c r="AU28" s="6"/>
      <c r="AV28" s="383"/>
    </row>
    <row r="29" spans="1:48" ht="20.100000000000001" customHeight="1">
      <c r="A29" s="365">
        <v>7</v>
      </c>
      <c r="B29" s="368" t="s">
        <v>31</v>
      </c>
      <c r="C29" s="583">
        <f>IF(AND($U$5=""),"",$U$5)</f>
        <v>42847</v>
      </c>
      <c r="D29" s="584"/>
      <c r="E29" s="585"/>
      <c r="F29" s="583">
        <f>IF(AND($U$9=""),"",$U$9)</f>
        <v>42840</v>
      </c>
      <c r="G29" s="584"/>
      <c r="H29" s="585"/>
      <c r="I29" s="583">
        <f>IF(AND($U$13=""),"",$U$13)</f>
        <v>42847</v>
      </c>
      <c r="J29" s="584"/>
      <c r="K29" s="585"/>
      <c r="L29" s="583">
        <f>IF(AND($U$17=""),"",$U$17)</f>
        <v>42903</v>
      </c>
      <c r="M29" s="584"/>
      <c r="N29" s="585"/>
      <c r="O29" s="583">
        <f>IF(AND($U$21=""),"",$U$21)</f>
        <v>42861</v>
      </c>
      <c r="P29" s="584"/>
      <c r="Q29" s="585"/>
      <c r="R29" s="583">
        <f>IF(AND($U$25=""),"",$U$25)</f>
        <v>42861</v>
      </c>
      <c r="S29" s="584"/>
      <c r="T29" s="585"/>
      <c r="U29" s="574"/>
      <c r="V29" s="575"/>
      <c r="W29" s="576"/>
      <c r="X29" s="583" t="s">
        <v>47</v>
      </c>
      <c r="Y29" s="584"/>
      <c r="Z29" s="585"/>
      <c r="AA29" s="583">
        <v>42903</v>
      </c>
      <c r="AB29" s="584"/>
      <c r="AC29" s="585"/>
      <c r="AD29" s="583">
        <v>42883</v>
      </c>
      <c r="AE29" s="584"/>
      <c r="AF29" s="585"/>
      <c r="AG29" s="387">
        <f t="shared" ref="AG29" si="45">IF(AND($D32="",$G32="",$J32="",$M32="",$P32="",$S32="",$V32="",$Y32="",$AB32="",$AE32=""),"",SUM((COUNTIF($C32:$AF32,"○")),(COUNTIF($C32:$AF32,"●")),(COUNTIF($C32:$AF32,"△"))))</f>
        <v>9</v>
      </c>
      <c r="AH29" s="387">
        <f t="shared" ref="AH29" si="46">IF(AND($D32="",$G32="",$J32="",$M32="",$P32="",$S32="",$V32="",$Y32="",$AB32="",$AE32=""),"",SUM($AP32:$AR32))</f>
        <v>15</v>
      </c>
      <c r="AI29" s="387">
        <f t="shared" ref="AI29" si="47">IF(AND($D32="",$G32="",$J32="",$J32="",$M32="",$P32="",$S32="",$V32="",$Y32="",$AB32="",$AE32=""),"",COUNTIF(C32:AF32,"○"))</f>
        <v>4</v>
      </c>
      <c r="AJ29" s="387">
        <f t="shared" ref="AJ29" si="48">IF(AND($D32="",$G32="",$J32="",$J32="",$M32="",$P32="",$S32="",$V32="",$Y32="",$AB32="",$AE32=""),"",COUNTIF(C32:AF32,"●"))</f>
        <v>2</v>
      </c>
      <c r="AK29" s="387">
        <f t="shared" ref="AK29" si="49">IF(AND($D32="",$G32="",$J32="",$J32="",$M32="",$P32="",$S32="",$V32="",$Y32="",$AB32="",$AE32=""),"",COUNTIF(C32:AF32,"△"))</f>
        <v>3</v>
      </c>
      <c r="AL29" s="387">
        <f t="shared" ref="AL29" si="50">IF(AND($C32="",$F32="",$I32="",$L32="",$O32="",$R32="",$U32="",$X32="",$AA32="",$AD32=""),"",SUM($C32,$F32,$I32,$L32,$O32,$R32,$U32,$X32,$AA32,$AD32))</f>
        <v>17</v>
      </c>
      <c r="AM29" s="387">
        <f t="shared" ref="AM29" si="51">IF(AND($E32="",$H32="",$K32="",$N32="",$Q32="",$T32="",$W32="",$Z32="",$AC32="",$AF32=""),"",SUM($E32,$H32,$K32,$N32,$Q32,$T32,$W32,$Z32,$AC32,$AF32))</f>
        <v>10</v>
      </c>
      <c r="AN29" s="387">
        <f t="shared" ref="AN29" si="52">IF(AND($AL29="",$AM29=""),"",($AL29-$AM29))</f>
        <v>7</v>
      </c>
      <c r="AO29" s="390">
        <f>IF(AND($AG29=""),"",RANK(AV29,AV$5:AV$44))</f>
        <v>5</v>
      </c>
      <c r="AP29" s="10"/>
      <c r="AQ29" s="10"/>
      <c r="AS29" s="6"/>
      <c r="AT29" s="6"/>
      <c r="AU29" s="6"/>
      <c r="AV29" s="383">
        <f t="shared" ref="AV29" si="53">IFERROR(AH29*1000000+AN29*100+AL29,"")</f>
        <v>15000717</v>
      </c>
    </row>
    <row r="30" spans="1:48" ht="20.100000000000001" customHeight="1">
      <c r="A30" s="366"/>
      <c r="B30" s="369"/>
      <c r="C30" s="586">
        <f>IF(AND($U$6=""),"",$U$6)</f>
        <v>0.45833333333333331</v>
      </c>
      <c r="D30" s="587"/>
      <c r="E30" s="588"/>
      <c r="F30" s="586">
        <f>IF(AND($U$10=""),"",$U$10)</f>
        <v>0.53472222222222221</v>
      </c>
      <c r="G30" s="587"/>
      <c r="H30" s="588"/>
      <c r="I30" s="586">
        <f>IF(AND($U$14=""),"",$U$14)</f>
        <v>0.49305555555555558</v>
      </c>
      <c r="J30" s="587"/>
      <c r="K30" s="588"/>
      <c r="L30" s="586">
        <f>IF(AND($U$18=""),"",$U$18)</f>
        <v>0.69444444444444453</v>
      </c>
      <c r="M30" s="587"/>
      <c r="N30" s="588"/>
      <c r="O30" s="586">
        <f>IF(AND($U$22=""),"",$U$22)</f>
        <v>0.47222222222222227</v>
      </c>
      <c r="P30" s="587"/>
      <c r="Q30" s="588"/>
      <c r="R30" s="586">
        <f>IF(AND($U$26=""),"",$U$26)</f>
        <v>0.4375</v>
      </c>
      <c r="S30" s="587"/>
      <c r="T30" s="588"/>
      <c r="U30" s="577"/>
      <c r="V30" s="578"/>
      <c r="W30" s="579"/>
      <c r="X30" s="586">
        <v>0.46527777777777773</v>
      </c>
      <c r="Y30" s="587"/>
      <c r="Z30" s="588"/>
      <c r="AA30" s="586">
        <v>0.59027777777777779</v>
      </c>
      <c r="AB30" s="587"/>
      <c r="AC30" s="588"/>
      <c r="AD30" s="586">
        <v>0.44444444444444442</v>
      </c>
      <c r="AE30" s="587"/>
      <c r="AF30" s="588"/>
      <c r="AG30" s="388"/>
      <c r="AH30" s="388"/>
      <c r="AI30" s="388"/>
      <c r="AJ30" s="388"/>
      <c r="AK30" s="388"/>
      <c r="AL30" s="388"/>
      <c r="AM30" s="388"/>
      <c r="AN30" s="388"/>
      <c r="AO30" s="391"/>
      <c r="AP30" s="10"/>
      <c r="AQ30" s="10"/>
      <c r="AS30" s="6"/>
      <c r="AT30" s="6"/>
      <c r="AU30" s="6"/>
      <c r="AV30" s="383"/>
    </row>
    <row r="31" spans="1:48" ht="20.100000000000001" customHeight="1">
      <c r="A31" s="366"/>
      <c r="B31" s="369"/>
      <c r="C31" s="571" t="str">
        <f>IF(AND($U$7=""),"",$U$7)</f>
        <v>向台B</v>
      </c>
      <c r="D31" s="572"/>
      <c r="E31" s="573"/>
      <c r="F31" s="571" t="str">
        <f>IF(AND($U$11=""),"",$U$11)</f>
        <v>向台B</v>
      </c>
      <c r="G31" s="572"/>
      <c r="H31" s="573"/>
      <c r="I31" s="571" t="str">
        <f>IF(AND($U$15=""),"",$U$15)</f>
        <v>向台B</v>
      </c>
      <c r="J31" s="572"/>
      <c r="K31" s="573"/>
      <c r="L31" s="571" t="str">
        <f>IF(AND($U$19=""),"",$U$19)</f>
        <v>南町G</v>
      </c>
      <c r="M31" s="572"/>
      <c r="N31" s="573"/>
      <c r="O31" s="571" t="str">
        <f>IF(AND($U$23=""),"",$U$23)</f>
        <v>小金井市営G</v>
      </c>
      <c r="P31" s="572"/>
      <c r="Q31" s="573"/>
      <c r="R31" s="571" t="str">
        <f>IF(AND($U$27=""),"",$U$27)</f>
        <v>小金井市営G</v>
      </c>
      <c r="S31" s="572"/>
      <c r="T31" s="573"/>
      <c r="U31" s="577"/>
      <c r="V31" s="578"/>
      <c r="W31" s="579"/>
      <c r="X31" s="571" t="s">
        <v>173</v>
      </c>
      <c r="Y31" s="572"/>
      <c r="Z31" s="573"/>
      <c r="AA31" s="571" t="s">
        <v>266</v>
      </c>
      <c r="AB31" s="572"/>
      <c r="AC31" s="573"/>
      <c r="AD31" s="571" t="s">
        <v>231</v>
      </c>
      <c r="AE31" s="572"/>
      <c r="AF31" s="573"/>
      <c r="AG31" s="388"/>
      <c r="AH31" s="388"/>
      <c r="AI31" s="388"/>
      <c r="AJ31" s="388"/>
      <c r="AK31" s="388"/>
      <c r="AL31" s="388"/>
      <c r="AM31" s="388"/>
      <c r="AN31" s="388"/>
      <c r="AO31" s="391"/>
      <c r="AP31" s="10"/>
      <c r="AQ31" s="10"/>
      <c r="AS31" s="6"/>
      <c r="AT31" s="6"/>
      <c r="AU31" s="6"/>
      <c r="AV31" s="383"/>
    </row>
    <row r="32" spans="1:48" ht="24" customHeight="1">
      <c r="A32" s="367"/>
      <c r="B32" s="370"/>
      <c r="C32" s="293">
        <f>IF(AND($W$8=""),"",$W$8)</f>
        <v>1</v>
      </c>
      <c r="D32" s="294" t="str">
        <f>IF(AND($C32="",$E32=""),"",IF($C32&gt;$E32,"○",IF($C32=$E32,"△",IF($C32&lt;$E32,"●"))))</f>
        <v>△</v>
      </c>
      <c r="E32" s="295">
        <f>IF(AND($U$8=""),"",$U$8)</f>
        <v>1</v>
      </c>
      <c r="F32" s="293">
        <f>IF(AND(W$12=""),"",W$12)</f>
        <v>0</v>
      </c>
      <c r="G32" s="294" t="str">
        <f>IF(AND($F32="",$H32=""),"",IF($F32&gt;$H32,"○",IF($F32=$H32,"△",IF($F32&lt;$H32,"●"))))</f>
        <v>●</v>
      </c>
      <c r="H32" s="295">
        <f>IF(AND(U$12=""),"",U$12)</f>
        <v>4</v>
      </c>
      <c r="I32" s="293">
        <f>IF(AND($W$16=""),"",$W$16)</f>
        <v>1</v>
      </c>
      <c r="J32" s="294" t="str">
        <f>IF(AND($I32="",$K32=""),"",IF($I32&gt;$K32,"○",IF($I32=$K32,"△",IF($I32&lt;$K32,"●"))))</f>
        <v>△</v>
      </c>
      <c r="K32" s="295">
        <f>IF(AND($U$16=""),"",$U$16)</f>
        <v>1</v>
      </c>
      <c r="L32" s="293">
        <f>IF(AND($W$20=""),"",$W$20)</f>
        <v>0</v>
      </c>
      <c r="M32" s="294" t="str">
        <f>IF(AND($L32="",$N32=""),"",IF($L32&gt;$N32,"○",IF($L32=$N32,"△",IF($L32&lt;$N32,"●"))))</f>
        <v>△</v>
      </c>
      <c r="N32" s="295">
        <f>IF(AND($U$20=""),"",$U$20)</f>
        <v>0</v>
      </c>
      <c r="O32" s="293">
        <f>IF(AND($W$24=""),"",$W$24)</f>
        <v>1</v>
      </c>
      <c r="P32" s="294" t="str">
        <f>IF(AND($O32="",$Q32=""),"",IF($O32&gt;$Q32,"○",IF($O32=$Q32,"△",IF($O32&lt;$Q32,"●"))))</f>
        <v>●</v>
      </c>
      <c r="Q32" s="295">
        <f>IF(AND($U$24=""),"",$U$24)</f>
        <v>3</v>
      </c>
      <c r="R32" s="293">
        <f>IF(AND($W$28=""),"",$W$28)</f>
        <v>4</v>
      </c>
      <c r="S32" s="294" t="str">
        <f>IF(AND($R32="",$T32=""),"",IF($R32&gt;$T32,"○",IF($R32=$T32,"△",IF($R32&lt;$T32,"●"))))</f>
        <v>○</v>
      </c>
      <c r="T32" s="295">
        <f>IF(AND($U$28=""),"",$U$28)</f>
        <v>0</v>
      </c>
      <c r="U32" s="580"/>
      <c r="V32" s="581"/>
      <c r="W32" s="582"/>
      <c r="X32" s="293">
        <v>1</v>
      </c>
      <c r="Y32" s="294" t="str">
        <f>IF(AND($X32="",$Z32=""),"",IF($X32&gt;$Z32,"○",IF($X32=$Z32,"△",IF($X32&lt;$Z32,"●"))))</f>
        <v>○</v>
      </c>
      <c r="Z32" s="295">
        <v>0</v>
      </c>
      <c r="AA32" s="293">
        <v>7</v>
      </c>
      <c r="AB32" s="294" t="str">
        <f>IF(AND($AA32="",$AC32=""),"",IF($AA32&gt;$AC32,"○",IF($AA32=$AC32,"△",IF($AA32&lt;$AC32,"●"))))</f>
        <v>○</v>
      </c>
      <c r="AC32" s="295">
        <v>0</v>
      </c>
      <c r="AD32" s="293">
        <v>2</v>
      </c>
      <c r="AE32" s="294" t="str">
        <f>IF(AND($AD32="",$AF32=""),"",IF($AD32&gt;$AF32,"○",IF($AD32=$AF32,"△",IF($AD32&lt;$AF32,"●"))))</f>
        <v>○</v>
      </c>
      <c r="AF32" s="295">
        <v>1</v>
      </c>
      <c r="AG32" s="389"/>
      <c r="AH32" s="389"/>
      <c r="AI32" s="389"/>
      <c r="AJ32" s="389"/>
      <c r="AK32" s="389"/>
      <c r="AL32" s="389"/>
      <c r="AM32" s="389"/>
      <c r="AN32" s="389"/>
      <c r="AO32" s="392"/>
      <c r="AP32" s="12">
        <f>COUNTIF(C32:AF32,"○")*3</f>
        <v>12</v>
      </c>
      <c r="AQ32" s="12">
        <f>COUNTIF(C32:AF32,"△")*1</f>
        <v>3</v>
      </c>
      <c r="AR32" s="12">
        <f>COUNTIF(C32:AF32,"●")*0</f>
        <v>0</v>
      </c>
      <c r="AS32" s="13" t="str">
        <f>B29</f>
        <v>久留米FC</v>
      </c>
      <c r="AT32" s="13"/>
      <c r="AU32" s="6"/>
      <c r="AV32" s="383"/>
    </row>
    <row r="33" spans="1:48" ht="20.100000000000001" customHeight="1">
      <c r="A33" s="365">
        <v>8</v>
      </c>
      <c r="B33" s="368" t="s">
        <v>32</v>
      </c>
      <c r="C33" s="583">
        <f>IF(AND($X$5=""),"",$X$5)</f>
        <v>42861</v>
      </c>
      <c r="D33" s="584"/>
      <c r="E33" s="585"/>
      <c r="F33" s="583">
        <f>IF(AND($X$9=""),"",$X$9)</f>
        <v>42840</v>
      </c>
      <c r="G33" s="584"/>
      <c r="H33" s="585"/>
      <c r="I33" s="583">
        <f>IF(AND($X$13=""),"",$X$13)</f>
        <v>42883</v>
      </c>
      <c r="J33" s="584"/>
      <c r="K33" s="585"/>
      <c r="L33" s="583">
        <f>IF(AND($X$17=""),"",$X$17)</f>
        <v>42861</v>
      </c>
      <c r="M33" s="584"/>
      <c r="N33" s="585"/>
      <c r="O33" s="583">
        <f>IF(AND($X$21=""),"",$X$21)</f>
        <v>42869</v>
      </c>
      <c r="P33" s="584"/>
      <c r="Q33" s="585"/>
      <c r="R33" s="583">
        <f>IF(AND($X$25=""),"",$X$25)</f>
        <v>42847</v>
      </c>
      <c r="S33" s="584"/>
      <c r="T33" s="585"/>
      <c r="U33" s="583" t="str">
        <f>IF(AND($X$29=""),"",$X$29)</f>
        <v>向台B</v>
      </c>
      <c r="V33" s="584"/>
      <c r="W33" s="585"/>
      <c r="X33" s="574"/>
      <c r="Y33" s="575"/>
      <c r="Z33" s="576"/>
      <c r="AA33" s="583">
        <v>42869</v>
      </c>
      <c r="AB33" s="584"/>
      <c r="AC33" s="585"/>
      <c r="AD33" s="583">
        <v>42875</v>
      </c>
      <c r="AE33" s="584"/>
      <c r="AF33" s="585"/>
      <c r="AG33" s="387">
        <f t="shared" ref="AG33" si="54">IF(AND($D36="",$G36="",$J36="",$M36="",$P36="",$S36="",$V36="",$Y36="",$AB36="",$AE36=""),"",SUM((COUNTIF($C36:$AF36,"○")),(COUNTIF($C36:$AF36,"●")),(COUNTIF($C36:$AF36,"△"))))</f>
        <v>9</v>
      </c>
      <c r="AH33" s="387">
        <f t="shared" ref="AH33" si="55">IF(AND($D36="",$G36="",$J36="",$M36="",$P36="",$S36="",$V36="",$Y36="",$AB36="",$AE36=""),"",SUM($AP36:$AR36))</f>
        <v>19</v>
      </c>
      <c r="AI33" s="387">
        <f t="shared" ref="AI33" si="56">IF(AND($D36="",$G36="",$J36="",$J36="",$M36="",$P36="",$S36="",$V36="",$Y36="",$AB36="",$AE36=""),"",COUNTIF(C36:AF36,"○"))</f>
        <v>6</v>
      </c>
      <c r="AJ33" s="387">
        <f t="shared" ref="AJ33" si="57">IF(AND($D36="",$G36="",$J36="",$J36="",$M36="",$P36="",$S36="",$V36="",$Y36="",$AB36="",$AE36=""),"",COUNTIF(C36:AF36,"●"))</f>
        <v>2</v>
      </c>
      <c r="AK33" s="387">
        <f t="shared" ref="AK33" si="58">IF(AND($D36="",$G36="",$J36="",$J36="",$M36="",$P36="",$S36="",$V36="",$Y36="",$AB36="",$AE36=""),"",COUNTIF(C36:AF36,"△"))</f>
        <v>1</v>
      </c>
      <c r="AL33" s="387">
        <f t="shared" ref="AL33" si="59">IF(AND($C36="",$F36="",$I36="",$L36="",$O36="",$R36="",$U36="",$X36="",$AA36="",$AD36=""),"",SUM($C36,$F36,$I36,$L36,$O36,$R36,$U36,$X36,$AA36,$AD36))</f>
        <v>32</v>
      </c>
      <c r="AM33" s="387">
        <f>IF(AND($E36="",$H36="",$K36="",$N36="",$Q36="",$T36="",$W36="",$Z36="",$AC36="",$AF36=""),"",SUM($E36,$H36,$K36,$N36,$Q36,$T36,$W36,$Z36,$AC36,$AF36))</f>
        <v>8</v>
      </c>
      <c r="AN33" s="387">
        <f t="shared" ref="AN33" si="60">IF(AND($AL33="",$AM33=""),"",($AL33-$AM33))</f>
        <v>24</v>
      </c>
      <c r="AO33" s="390">
        <f>IF(AND($AG33=""),"",RANK(AV33,AV$5:AV$44))</f>
        <v>3</v>
      </c>
      <c r="AP33" s="10"/>
      <c r="AQ33" s="10"/>
      <c r="AS33" s="6"/>
      <c r="AT33" s="6"/>
      <c r="AU33" s="6"/>
      <c r="AV33" s="383">
        <f t="shared" ref="AV33" si="61">IFERROR(AH33*1000000+AN33*100+AL33,"")</f>
        <v>19002432</v>
      </c>
    </row>
    <row r="34" spans="1:48" ht="20.100000000000001" customHeight="1">
      <c r="A34" s="366"/>
      <c r="B34" s="369"/>
      <c r="C34" s="586">
        <f>IF(AND($X$6=""),"",$X$6)</f>
        <v>0.40277777777777773</v>
      </c>
      <c r="D34" s="587"/>
      <c r="E34" s="588"/>
      <c r="F34" s="586">
        <f>IF(AND($X$10=""),"",$X$10)</f>
        <v>0.39583333333333331</v>
      </c>
      <c r="G34" s="587"/>
      <c r="H34" s="588"/>
      <c r="I34" s="586">
        <f>IF(AND($X$14=""),"",$X$14)</f>
        <v>0.40972222222222227</v>
      </c>
      <c r="J34" s="587"/>
      <c r="K34" s="588"/>
      <c r="L34" s="586">
        <f>IF(AND($X$18=""),"",$X$18)</f>
        <v>0.54166666666666663</v>
      </c>
      <c r="M34" s="587"/>
      <c r="N34" s="588"/>
      <c r="O34" s="586">
        <f>IF(AND($X$22=""),"",$X$22)</f>
        <v>0.66666666666666663</v>
      </c>
      <c r="P34" s="587"/>
      <c r="Q34" s="588"/>
      <c r="R34" s="586">
        <f>IF(AND($X$26=""),"",$X$26)</f>
        <v>0.58333333333333337</v>
      </c>
      <c r="S34" s="587"/>
      <c r="T34" s="588"/>
      <c r="U34" s="586">
        <f>IF(AND($X$30=""),"",$X$30)</f>
        <v>0.46527777777777773</v>
      </c>
      <c r="V34" s="587"/>
      <c r="W34" s="588"/>
      <c r="X34" s="577"/>
      <c r="Y34" s="578"/>
      <c r="Z34" s="579"/>
      <c r="AA34" s="586">
        <v>0.55208333333333337</v>
      </c>
      <c r="AB34" s="587"/>
      <c r="AC34" s="588"/>
      <c r="AD34" s="586">
        <v>0.47916666666666669</v>
      </c>
      <c r="AE34" s="587"/>
      <c r="AF34" s="588"/>
      <c r="AG34" s="388"/>
      <c r="AH34" s="388"/>
      <c r="AI34" s="388"/>
      <c r="AJ34" s="388"/>
      <c r="AK34" s="388"/>
      <c r="AL34" s="388"/>
      <c r="AM34" s="388"/>
      <c r="AN34" s="388"/>
      <c r="AO34" s="391"/>
      <c r="AP34" s="10"/>
      <c r="AQ34" s="10"/>
      <c r="AS34" s="6"/>
      <c r="AT34" s="6"/>
      <c r="AU34" s="6"/>
      <c r="AV34" s="383"/>
    </row>
    <row r="35" spans="1:48" ht="20.100000000000001" customHeight="1">
      <c r="A35" s="366"/>
      <c r="B35" s="369"/>
      <c r="C35" s="571" t="str">
        <f>IF(AND($X$7=""),"",$X$7)</f>
        <v>向台G</v>
      </c>
      <c r="D35" s="572"/>
      <c r="E35" s="573"/>
      <c r="F35" s="571" t="str">
        <f>IF(AND($X$11=""),"",$X$11)</f>
        <v>向台B</v>
      </c>
      <c r="G35" s="572"/>
      <c r="H35" s="573"/>
      <c r="I35" s="571" t="str">
        <f>IF(AND($X$15=""),"",$X$15)</f>
        <v>内山C</v>
      </c>
      <c r="J35" s="572"/>
      <c r="K35" s="573"/>
      <c r="L35" s="571" t="str">
        <f>IF(AND($X$19=""),"",$X$19)</f>
        <v>向台G</v>
      </c>
      <c r="M35" s="572"/>
      <c r="N35" s="573"/>
      <c r="O35" s="571" t="str">
        <f>IF(AND($X$23=""),"",$X$23)</f>
        <v>小金井3小</v>
      </c>
      <c r="P35" s="572"/>
      <c r="Q35" s="573"/>
      <c r="R35" s="571" t="str">
        <f>IF(AND($X$27=""),"",$X$27)</f>
        <v>向台B</v>
      </c>
      <c r="S35" s="572"/>
      <c r="T35" s="573"/>
      <c r="U35" s="571" t="str">
        <f>IF(AND($X$31=""),"",$X$31)</f>
        <v>4/15</v>
      </c>
      <c r="V35" s="572"/>
      <c r="W35" s="573"/>
      <c r="X35" s="577"/>
      <c r="Y35" s="578"/>
      <c r="Z35" s="579"/>
      <c r="AA35" s="589" t="s">
        <v>161</v>
      </c>
      <c r="AB35" s="590"/>
      <c r="AC35" s="591"/>
      <c r="AD35" s="571" t="s">
        <v>232</v>
      </c>
      <c r="AE35" s="572"/>
      <c r="AF35" s="573"/>
      <c r="AG35" s="388"/>
      <c r="AH35" s="388"/>
      <c r="AI35" s="388"/>
      <c r="AJ35" s="388"/>
      <c r="AK35" s="388"/>
      <c r="AL35" s="388"/>
      <c r="AM35" s="388"/>
      <c r="AN35" s="388"/>
      <c r="AO35" s="391"/>
      <c r="AP35" s="10"/>
      <c r="AQ35" s="10"/>
      <c r="AS35" s="6"/>
      <c r="AT35" s="6"/>
      <c r="AU35" s="6"/>
      <c r="AV35" s="383"/>
    </row>
    <row r="36" spans="1:48" ht="24" customHeight="1">
      <c r="A36" s="367"/>
      <c r="B36" s="370"/>
      <c r="C36" s="293">
        <f>IF(AND($Z$8=""),"",$Z$8)</f>
        <v>1</v>
      </c>
      <c r="D36" s="294" t="str">
        <f>IF(AND($C36="",$E36=""),"",IF($C36&gt;$E36,"○",IF($C36=$E36,"△",IF($C36&lt;$E36,"●"))))</f>
        <v>△</v>
      </c>
      <c r="E36" s="295">
        <f>IF(AND($X$8=""),"",$X$8)</f>
        <v>1</v>
      </c>
      <c r="F36" s="293">
        <f>IF(AND(Z$12=""),"",Z$12)</f>
        <v>0</v>
      </c>
      <c r="G36" s="294" t="str">
        <f>IF(AND($F36="",$H36=""),"",IF($F36&gt;$H36,"○",IF($F36=$H36,"△",IF($F36&lt;$H36,"●"))))</f>
        <v>●</v>
      </c>
      <c r="H36" s="295">
        <f>IF(AND(X$12=""),"",X$12)</f>
        <v>2</v>
      </c>
      <c r="I36" s="293">
        <f>IF(AND($Z$16=""),"",$Z$16)</f>
        <v>6</v>
      </c>
      <c r="J36" s="294" t="str">
        <f>IF(AND($I36="",$K36=""),"",IF($I36&gt;$K36,"○",IF($I36=$K36,"△",IF($I36&lt;$K36,"●"))))</f>
        <v>○</v>
      </c>
      <c r="K36" s="295">
        <f>IF(AND($X$16=""),"",$X$16)</f>
        <v>2</v>
      </c>
      <c r="L36" s="293">
        <f>IF(AND($Z$20=""),"",$Z$20)</f>
        <v>3</v>
      </c>
      <c r="M36" s="294" t="str">
        <f>IF(AND($L36="",$N36=""),"",IF($L36&gt;$N36,"○",IF($L36=$N36,"△",IF($L36&lt;$N36,"●"))))</f>
        <v>○</v>
      </c>
      <c r="N36" s="295">
        <f>IF(AND($X$20=""),"",$X$20)</f>
        <v>0</v>
      </c>
      <c r="O36" s="293">
        <f>IF(AND($Z$24=""),"",$Z$24)</f>
        <v>2</v>
      </c>
      <c r="P36" s="294" t="str">
        <f>IF(AND($O36="",$Q36=""),"",IF($O36&gt;$Q36,"○",IF($O36=$Q36,"△",IF($O36&lt;$Q36,"●"))))</f>
        <v>○</v>
      </c>
      <c r="Q36" s="295">
        <f>IF(AND($X$24=""),"",$X$24)</f>
        <v>0</v>
      </c>
      <c r="R36" s="293">
        <f>IF(AND($Z$28=""),"",$Z$28)</f>
        <v>6</v>
      </c>
      <c r="S36" s="294" t="str">
        <f>IF(AND($R36="",$T36=""),"",IF($R36&gt;$T36,"○",IF($R36=$T36,"△",IF($R36&lt;$T36,"●"))))</f>
        <v>○</v>
      </c>
      <c r="T36" s="295">
        <f>IF(AND($X$28=""),"",$X$28)</f>
        <v>0</v>
      </c>
      <c r="U36" s="293">
        <f>IF(AND($Z$32=""),"",$Z$32)</f>
        <v>0</v>
      </c>
      <c r="V36" s="294" t="str">
        <f>IF(AND($U36="",$W36=""),"",IF($U36&gt;$W36,"○",IF($U36=$W36,"△",IF($U36&lt;$W36,"●"))))</f>
        <v>●</v>
      </c>
      <c r="W36" s="295">
        <f>IF(AND($X$32=""),"",$X$32)</f>
        <v>1</v>
      </c>
      <c r="X36" s="580"/>
      <c r="Y36" s="581"/>
      <c r="Z36" s="582"/>
      <c r="AA36" s="293">
        <v>8</v>
      </c>
      <c r="AB36" s="294" t="str">
        <f>IF(AND($AA36="",$AC36=""),"",IF($AA36&gt;$AC36,"○",IF($AA36=$AC36,"△",IF($AA36&lt;$AC36,"●"))))</f>
        <v>○</v>
      </c>
      <c r="AC36" s="295">
        <v>1</v>
      </c>
      <c r="AD36" s="293">
        <v>6</v>
      </c>
      <c r="AE36" s="294" t="str">
        <f>IF(AND($AD36="",$AF36=""),"",IF($AD36&gt;$AF36,"○",IF($AD36=$AF36,"△",IF($AD36&lt;$AF36,"●"))))</f>
        <v>○</v>
      </c>
      <c r="AF36" s="295">
        <v>1</v>
      </c>
      <c r="AG36" s="389"/>
      <c r="AH36" s="389"/>
      <c r="AI36" s="389"/>
      <c r="AJ36" s="389"/>
      <c r="AK36" s="389"/>
      <c r="AL36" s="389"/>
      <c r="AM36" s="389"/>
      <c r="AN36" s="389"/>
      <c r="AO36" s="392"/>
      <c r="AP36" s="12">
        <f>COUNTIF(C36:AF36,"○")*3</f>
        <v>18</v>
      </c>
      <c r="AQ36" s="12">
        <f>COUNTIF(C36:AF36,"△")*1</f>
        <v>1</v>
      </c>
      <c r="AR36" s="12">
        <f>COUNTIF(C36:AF36,"●")*0</f>
        <v>0</v>
      </c>
      <c r="AS36" s="13" t="str">
        <f>B33</f>
        <v>田無富士見</v>
      </c>
      <c r="AT36" s="13"/>
      <c r="AU36" s="6"/>
      <c r="AV36" s="383"/>
    </row>
    <row r="37" spans="1:48" ht="20.100000000000001" customHeight="1">
      <c r="A37" s="365">
        <v>9</v>
      </c>
      <c r="B37" s="368" t="s">
        <v>33</v>
      </c>
      <c r="C37" s="583">
        <f>IF(AND($AA$5=""),"",$AA$5)</f>
        <v>42883</v>
      </c>
      <c r="D37" s="584"/>
      <c r="E37" s="585"/>
      <c r="F37" s="583">
        <f>IF(AND($AA$9=""),"",$AA$9)</f>
        <v>42869</v>
      </c>
      <c r="G37" s="584"/>
      <c r="H37" s="585"/>
      <c r="I37" s="583">
        <f>IF(AND($AA$13=""),"",$AA$13)</f>
        <v>42875</v>
      </c>
      <c r="J37" s="584"/>
      <c r="K37" s="585"/>
      <c r="L37" s="583">
        <f>IF(AND($AA$17=""),"",$AA$17)</f>
        <v>42848</v>
      </c>
      <c r="M37" s="584"/>
      <c r="N37" s="585"/>
      <c r="O37" s="583">
        <f>IF(AND($AA$21=""),"",$AA$21)</f>
        <v>42848</v>
      </c>
      <c r="P37" s="584"/>
      <c r="Q37" s="585"/>
      <c r="R37" s="583">
        <f>IF(AND($AA$25=""),"",$AA$25)</f>
        <v>42875</v>
      </c>
      <c r="S37" s="584"/>
      <c r="T37" s="585"/>
      <c r="U37" s="583">
        <f>IF(AND($AA$29=""),"",$AA$29)</f>
        <v>42903</v>
      </c>
      <c r="V37" s="584"/>
      <c r="W37" s="585"/>
      <c r="X37" s="583">
        <f>IF(AND($AA$33=""),"",$AA$33)</f>
        <v>42869</v>
      </c>
      <c r="Y37" s="584"/>
      <c r="Z37" s="585"/>
      <c r="AA37" s="574"/>
      <c r="AB37" s="575"/>
      <c r="AC37" s="576"/>
      <c r="AD37" s="583">
        <v>42883</v>
      </c>
      <c r="AE37" s="584"/>
      <c r="AF37" s="585"/>
      <c r="AG37" s="387">
        <f t="shared" ref="AG37" si="62">IF(AND($D40="",$G40="",$J40="",$M40="",$P40="",$S40="",$V40="",$Y40="",$AB40="",$AE40=""),"",SUM((COUNTIF($C40:$AF40,"○")),(COUNTIF($C40:$AF40,"●")),(COUNTIF($C40:$AF40,"△"))))</f>
        <v>9</v>
      </c>
      <c r="AH37" s="387">
        <f t="shared" ref="AH37" si="63">IF(AND($D40="",$G40="",$J40="",$M40="",$P40="",$S40="",$V40="",$Y40="",$AB40="",$AE40=""),"",SUM($AP40:$AR40))</f>
        <v>0</v>
      </c>
      <c r="AI37" s="387">
        <f t="shared" ref="AI37" si="64">IF(AND($D40="",$G40="",$J40="",$J40="",$M40="",$P40="",$S40="",$V40="",$Y40="",$AB40="",$AE40=""),"",COUNTIF(C40:AF40,"○"))</f>
        <v>0</v>
      </c>
      <c r="AJ37" s="387">
        <f t="shared" ref="AJ37" si="65">IF(AND($D40="",$G40="",$J40="",$J40="",$M40="",$P40="",$S40="",$V40="",$Y40="",$AB40="",$AE40=""),"",COUNTIF(C40:AF40,"●"))</f>
        <v>9</v>
      </c>
      <c r="AK37" s="387">
        <f t="shared" ref="AK37" si="66">IF(AND($D40="",$G40="",$J40="",$J40="",$M40="",$P40="",$S40="",$V40="",$Y40="",$AB40="",$AE40=""),"",COUNTIF(C40:AF40,"△"))</f>
        <v>0</v>
      </c>
      <c r="AL37" s="387">
        <f t="shared" ref="AL37" si="67">IF(AND($C40="",$F40="",$I40="",$L40="",$O40="",$R40="",$U40="",$X40="",$AA40="",$AD40=""),"",SUM($C40,$F40,$I40,$L40,$O40,$R40,$U40,$X40,$AA40,$AD40))</f>
        <v>3</v>
      </c>
      <c r="AM37" s="387">
        <f t="shared" ref="AM37" si="68">IF(AND($E40="",$H40="",$K40="",$N40="",$Q40="",$T40="",$W40="",$Z40="",$AC40="",$AF40=""),"",SUM($E40,$H40,$K40,$N40,$Q40,$T40,$W40,$Z40,$AC40,$AF40))</f>
        <v>79</v>
      </c>
      <c r="AN37" s="387">
        <f t="shared" ref="AN37" si="69">IF(AND($AL37="",$AM37=""),"",($AL37-$AM37))</f>
        <v>-76</v>
      </c>
      <c r="AO37" s="390">
        <f>IF(AND($AG37=""),"",RANK(AV37,AV$5:AV$44))</f>
        <v>10</v>
      </c>
      <c r="AP37" s="10"/>
      <c r="AQ37" s="10"/>
      <c r="AS37" s="6"/>
      <c r="AT37" s="6"/>
      <c r="AU37" s="6"/>
      <c r="AV37" s="383">
        <f t="shared" ref="AV37" si="70">IFERROR(AH37*1000000+AN37*100+AL37,"")</f>
        <v>-7597</v>
      </c>
    </row>
    <row r="38" spans="1:48" ht="20.100000000000001" customHeight="1">
      <c r="A38" s="366"/>
      <c r="B38" s="369"/>
      <c r="C38" s="586">
        <f>IF(AND($AA$6=""),"",$AA$6)</f>
        <v>0.44444444444444442</v>
      </c>
      <c r="D38" s="587"/>
      <c r="E38" s="588"/>
      <c r="F38" s="595">
        <f>IF(AND($AA$10=""),"",$AA$10)</f>
        <v>0.63194444444444442</v>
      </c>
      <c r="G38" s="596"/>
      <c r="H38" s="597"/>
      <c r="I38" s="595">
        <f>IF(AND($AA$14=""),"",$AA$14)</f>
        <v>0.69444444444444453</v>
      </c>
      <c r="J38" s="596"/>
      <c r="K38" s="597"/>
      <c r="L38" s="595" t="str">
        <f>IF(AND($AA$18=""),"",$AA$18)</f>
        <v/>
      </c>
      <c r="M38" s="596"/>
      <c r="N38" s="597"/>
      <c r="O38" s="595" t="str">
        <f>IF(AND($AA$22=""),"",$AA$22)</f>
        <v/>
      </c>
      <c r="P38" s="596"/>
      <c r="Q38" s="597"/>
      <c r="R38" s="595">
        <f>IF(AND($AA$26=""),"",$AA$26)</f>
        <v>0.625</v>
      </c>
      <c r="S38" s="596"/>
      <c r="T38" s="597"/>
      <c r="U38" s="595">
        <f>IF(AND($AA$30=""),"",$AA$30)</f>
        <v>0.59027777777777779</v>
      </c>
      <c r="V38" s="596"/>
      <c r="W38" s="597"/>
      <c r="X38" s="595">
        <f>IF(AND($AA$34=""),"",$AA$34)</f>
        <v>0.55208333333333337</v>
      </c>
      <c r="Y38" s="596"/>
      <c r="Z38" s="597"/>
      <c r="AA38" s="577"/>
      <c r="AB38" s="578"/>
      <c r="AC38" s="579"/>
      <c r="AD38" s="586">
        <v>0.375</v>
      </c>
      <c r="AE38" s="587"/>
      <c r="AF38" s="588"/>
      <c r="AG38" s="388"/>
      <c r="AH38" s="388"/>
      <c r="AI38" s="388"/>
      <c r="AJ38" s="388"/>
      <c r="AK38" s="388"/>
      <c r="AL38" s="388"/>
      <c r="AM38" s="388"/>
      <c r="AN38" s="388"/>
      <c r="AO38" s="391"/>
      <c r="AP38" s="10"/>
      <c r="AQ38" s="10"/>
      <c r="AS38" s="6"/>
      <c r="AT38" s="6"/>
      <c r="AU38" s="6"/>
      <c r="AV38" s="383"/>
    </row>
    <row r="39" spans="1:48" ht="20.100000000000001" customHeight="1">
      <c r="A39" s="366"/>
      <c r="B39" s="369"/>
      <c r="C39" s="571" t="str">
        <f>IF(AND($AA$7=""),"",$AA$7)</f>
        <v>内山C</v>
      </c>
      <c r="D39" s="572"/>
      <c r="E39" s="573"/>
      <c r="F39" s="592" t="str">
        <f>IF(AND($AA$11=""),"",$AA$11)</f>
        <v>小金井3小</v>
      </c>
      <c r="G39" s="593"/>
      <c r="H39" s="594"/>
      <c r="I39" s="592" t="str">
        <f>IF(AND($AA$15=""),"",$AA$15)</f>
        <v>向台B</v>
      </c>
      <c r="J39" s="593"/>
      <c r="K39" s="594"/>
      <c r="L39" s="592" t="str">
        <f>IF(AND($AA$19=""),"",$AA$19)</f>
        <v>小金井3小</v>
      </c>
      <c r="M39" s="593"/>
      <c r="N39" s="594"/>
      <c r="O39" s="592" t="str">
        <f>IF(AND($AA$23=""),"",$AA$23)</f>
        <v>小金井3小</v>
      </c>
      <c r="P39" s="593"/>
      <c r="Q39" s="594"/>
      <c r="R39" s="592" t="str">
        <f>IF(AND($AA$27=""),"",$AA$27)</f>
        <v>向台B</v>
      </c>
      <c r="S39" s="593"/>
      <c r="T39" s="594"/>
      <c r="U39" s="592" t="str">
        <f>IF(AND($AA$31=""),"",$AA$31)</f>
        <v>南町G</v>
      </c>
      <c r="V39" s="593"/>
      <c r="W39" s="594"/>
      <c r="X39" s="592" t="str">
        <f>IF(AND($AA$35=""),"",$AA$35)</f>
        <v>小金井3小</v>
      </c>
      <c r="Y39" s="593"/>
      <c r="Z39" s="594"/>
      <c r="AA39" s="577"/>
      <c r="AB39" s="578"/>
      <c r="AC39" s="579"/>
      <c r="AD39" s="571" t="s">
        <v>231</v>
      </c>
      <c r="AE39" s="572"/>
      <c r="AF39" s="573"/>
      <c r="AG39" s="388"/>
      <c r="AH39" s="388"/>
      <c r="AI39" s="388"/>
      <c r="AJ39" s="388"/>
      <c r="AK39" s="388"/>
      <c r="AL39" s="388"/>
      <c r="AM39" s="388"/>
      <c r="AN39" s="388"/>
      <c r="AO39" s="391"/>
      <c r="AP39" s="10"/>
      <c r="AQ39" s="10"/>
      <c r="AS39" s="6"/>
      <c r="AT39" s="6"/>
      <c r="AU39" s="6"/>
      <c r="AV39" s="383"/>
    </row>
    <row r="40" spans="1:48" ht="24" customHeight="1">
      <c r="A40" s="367"/>
      <c r="B40" s="370"/>
      <c r="C40" s="293">
        <f>IF(AND($AC$8=""),"",$AC$8)</f>
        <v>0</v>
      </c>
      <c r="D40" s="294" t="str">
        <f>IF(AND($C40="",$E40=""),"",IF($C40&gt;$E40,"○",IF($C40=$E40,"△",IF($C40&lt;$E40,"●"))))</f>
        <v>●</v>
      </c>
      <c r="E40" s="295">
        <f>IF(AND($AA$8=""),"",$AA$8)</f>
        <v>16</v>
      </c>
      <c r="F40" s="293">
        <f>IF(AND(AC$12=""),"",AC$12)</f>
        <v>1</v>
      </c>
      <c r="G40" s="294" t="str">
        <f>IF(AND($F40="",$H40=""),"",IF($F40&gt;$H40,"○",IF($F40=$H40,"△",IF($F40&lt;$H40,"●"))))</f>
        <v>●</v>
      </c>
      <c r="H40" s="295">
        <f>IF(AND(AA$12=""),"",AA$12)</f>
        <v>12</v>
      </c>
      <c r="I40" s="293">
        <f>IF(AND($AC$16=""),"",$AC$16)</f>
        <v>0</v>
      </c>
      <c r="J40" s="294" t="str">
        <f>IF(AND($I40="",$K40=""),"",IF($I40&gt;$K40,"○",IF($I40=$K40,"△",IF($I40&lt;$K40,"●"))))</f>
        <v>●</v>
      </c>
      <c r="K40" s="295">
        <f>IF(AND($AA$16=""),"",$AA$16)</f>
        <v>9</v>
      </c>
      <c r="L40" s="293">
        <f>IF(AND($AC$20=""),"",$AC$20)</f>
        <v>1</v>
      </c>
      <c r="M40" s="294" t="str">
        <f>IF(AND($L40="",$N40=""),"",IF($L40&gt;$N40,"○",IF($L40=$N40,"△",IF($L40&lt;$N40,"●"))))</f>
        <v>●</v>
      </c>
      <c r="N40" s="295">
        <f>IF(AND($AA$20=""),"",$AA$20)</f>
        <v>3</v>
      </c>
      <c r="O40" s="293">
        <f>IF(AND($AC$24=""),"",$AC$24)</f>
        <v>0</v>
      </c>
      <c r="P40" s="294" t="str">
        <f>IF(AND($O40="",$Q40=""),"",IF($O40&gt;$Q40,"○",IF($O40=$Q40,"△",IF($O40&lt;$Q40,"●"))))</f>
        <v>●</v>
      </c>
      <c r="Q40" s="295">
        <f>IF(AND($AA$24=""),"",$AA$24)</f>
        <v>7</v>
      </c>
      <c r="R40" s="293">
        <f>IF(AND($AC$28=""),"",$AC$28)</f>
        <v>0</v>
      </c>
      <c r="S40" s="294" t="str">
        <f>IF(AND($R40="",$T40=""),"",IF($R40&gt;$T40,"○",IF($R40=$T40,"△",IF($R40&lt;$T40,"●"))))</f>
        <v>●</v>
      </c>
      <c r="T40" s="295">
        <f>IF(AND($AA$28=""),"",$AA$28)</f>
        <v>9</v>
      </c>
      <c r="U40" s="293">
        <f>IF(AND($AC$32=""),"",$AC$32)</f>
        <v>0</v>
      </c>
      <c r="V40" s="294" t="str">
        <f>IF(AND($U40="",$W40=""),"",IF($U40&gt;$W40,"○",IF($U40=$W40,"△",IF($U40&lt;$W40,"●"))))</f>
        <v>●</v>
      </c>
      <c r="W40" s="295">
        <f>IF(AND($AA$32=""),"",$AA$32)</f>
        <v>7</v>
      </c>
      <c r="X40" s="293">
        <f>IF(AND($AC$36=""),"",$AC$36)</f>
        <v>1</v>
      </c>
      <c r="Y40" s="294" t="str">
        <f>IF(AND($X40="",$Z40=""),"",IF($X40&gt;$Z40,"○",IF($X40=$Z40,"△",IF($X40&lt;$Z40,"●"))))</f>
        <v>●</v>
      </c>
      <c r="Z40" s="295">
        <f>IF(AND($AA$36=""),"",$AA$36)</f>
        <v>8</v>
      </c>
      <c r="AA40" s="580"/>
      <c r="AB40" s="581"/>
      <c r="AC40" s="582"/>
      <c r="AD40" s="293">
        <v>0</v>
      </c>
      <c r="AE40" s="294" t="str">
        <f>IF(AND($AD40="",$AF40=""),"",IF($AD40&gt;$AF40,"○",IF($AD40=$AF40,"△",IF($AD40&lt;$AF40,"●"))))</f>
        <v>●</v>
      </c>
      <c r="AF40" s="295">
        <v>8</v>
      </c>
      <c r="AG40" s="389"/>
      <c r="AH40" s="389"/>
      <c r="AI40" s="389"/>
      <c r="AJ40" s="389"/>
      <c r="AK40" s="389"/>
      <c r="AL40" s="389"/>
      <c r="AM40" s="389"/>
      <c r="AN40" s="389"/>
      <c r="AO40" s="392"/>
      <c r="AP40" s="12">
        <f>COUNTIF(C40:AF40,"○")*3</f>
        <v>0</v>
      </c>
      <c r="AQ40" s="12">
        <f>COUNTIF(C40:AF40,"△")*1</f>
        <v>0</v>
      </c>
      <c r="AR40" s="12">
        <f>COUNTIF(C40:AF40,"●")*0</f>
        <v>0</v>
      </c>
      <c r="AS40" s="13" t="str">
        <f>B37</f>
        <v>清瀬ジュニア</v>
      </c>
      <c r="AT40" s="13"/>
      <c r="AU40" s="6"/>
      <c r="AV40" s="383"/>
    </row>
    <row r="41" spans="1:48" ht="20.100000000000001" customHeight="1">
      <c r="A41" s="393">
        <v>10</v>
      </c>
      <c r="B41" s="368" t="s">
        <v>34</v>
      </c>
      <c r="C41" s="583">
        <f>IF(AND($AD$5=""),"",$AD$5)</f>
        <v>42903</v>
      </c>
      <c r="D41" s="584"/>
      <c r="E41" s="585"/>
      <c r="F41" s="583">
        <f>IF(AND($AD$9=""),"",$AD$9)</f>
        <v>42861</v>
      </c>
      <c r="G41" s="584"/>
      <c r="H41" s="585"/>
      <c r="I41" s="583">
        <f>IF(AND($AD$13=""),"",$AD$13)</f>
        <v>42861</v>
      </c>
      <c r="J41" s="584"/>
      <c r="K41" s="585"/>
      <c r="L41" s="583">
        <f>IF(AND($AD$17=""),"",$AD$17)</f>
        <v>42896</v>
      </c>
      <c r="M41" s="584"/>
      <c r="N41" s="585"/>
      <c r="O41" s="583">
        <f>IF(AND($AD$21=""),"",$AD$21)</f>
        <v>42903</v>
      </c>
      <c r="P41" s="584"/>
      <c r="Q41" s="585"/>
      <c r="R41" s="583">
        <f>IF(AND($AD$25=""),"",$AD$25)</f>
        <v>42875</v>
      </c>
      <c r="S41" s="584"/>
      <c r="T41" s="585"/>
      <c r="U41" s="583">
        <f>IF(AND($AD$29=""),"",$AD$29)</f>
        <v>42883</v>
      </c>
      <c r="V41" s="584"/>
      <c r="W41" s="585"/>
      <c r="X41" s="583">
        <f>IF(AND($AD$33=""),"",$AD$33)</f>
        <v>42875</v>
      </c>
      <c r="Y41" s="584"/>
      <c r="Z41" s="585"/>
      <c r="AA41" s="583">
        <f>IF(AND($AD$37=""),"",$AD$37)</f>
        <v>42883</v>
      </c>
      <c r="AB41" s="584"/>
      <c r="AC41" s="585"/>
      <c r="AD41" s="574"/>
      <c r="AE41" s="575"/>
      <c r="AF41" s="576"/>
      <c r="AG41" s="387">
        <f t="shared" ref="AG41" si="71">IF(AND($D44="",$G44="",$J44="",$M44="",$P44="",$S44="",$V44="",$Y44="",$AB44="",$AE44=""),"",SUM((COUNTIF($C44:$AF44,"○")),(COUNTIF($C44:$AF44,"●")),(COUNTIF($C44:$AF44,"△"))))</f>
        <v>9</v>
      </c>
      <c r="AH41" s="387">
        <f t="shared" ref="AH41" si="72">IF(AND($D44="",$G44="",$J44="",$M44="",$P44="",$S44="",$V44="",$Y44="",$AB44="",$AE44=""),"",SUM($AP44:$AR44))</f>
        <v>7</v>
      </c>
      <c r="AI41" s="387">
        <f t="shared" ref="AI41" si="73">IF(AND($D44="",$G44="",$J44="",$J44="",$M44="",$P44="",$S44="",$V44="",$Y44="",$AB44="",$AE44=""),"",COUNTIF(C44:AF44,"○"))</f>
        <v>2</v>
      </c>
      <c r="AJ41" s="387">
        <f t="shared" ref="AJ41" si="74">IF(AND($D44="",$G44="",$J44="",$J44="",$M44="",$P44="",$S44="",$V44="",$Y44="",$AB44="",$AE44=""),"",COUNTIF(C44:AF44,"●"))</f>
        <v>6</v>
      </c>
      <c r="AK41" s="387">
        <f t="shared" ref="AK41" si="75">IF(AND($D44="",$G44="",$J44="",$J44="",$M44="",$P44="",$S44="",$V44="",$Y44="",$AB44="",$AE44=""),"",COUNTIF(C44:AF44,"△"))</f>
        <v>1</v>
      </c>
      <c r="AL41" s="387">
        <f t="shared" ref="AL41" si="76">IF(AND($C44="",$F44="",$I44="",$L44="",$O44="",$R44="",$U44="",$X44="",$AA44="",$AD44=""),"",SUM($C44,$F44,$I44,$L44,$O44,$R44,$U44,$X44,$AA44,$AD44))</f>
        <v>16</v>
      </c>
      <c r="AM41" s="387">
        <f t="shared" ref="AM41" si="77">IF(AND($E44="",$H44="",$K44="",$N44="",$Q44="",$T44="",$W44="",$Z44="",$AC44="",$AF44=""),"",SUM($E44,$H44,$K44,$N44,$Q44,$T44,$W44,$Z44,$AC44,$AF44))</f>
        <v>30</v>
      </c>
      <c r="AN41" s="387">
        <f t="shared" ref="AN41" si="78">IF(AND($AL41="",$AM41=""),"",($AL41-$AM41))</f>
        <v>-14</v>
      </c>
      <c r="AO41" s="390">
        <f>IF(AND($AG41=""),"",RANK(AV41,AV$5:AV$44))</f>
        <v>9</v>
      </c>
      <c r="AP41" s="10"/>
      <c r="AQ41" s="10"/>
      <c r="AS41" s="6"/>
      <c r="AT41" s="6"/>
      <c r="AU41" s="6"/>
      <c r="AV41" s="383">
        <f t="shared" ref="AV41" si="79">IFERROR(AH41*1000000+AN41*100+AL41,"")</f>
        <v>6998616</v>
      </c>
    </row>
    <row r="42" spans="1:48" ht="20.100000000000001" customHeight="1">
      <c r="A42" s="394"/>
      <c r="B42" s="369"/>
      <c r="C42" s="586">
        <f>IF(AND($AD$6=""),"",$AD$6)</f>
        <v>0.625</v>
      </c>
      <c r="D42" s="587"/>
      <c r="E42" s="588"/>
      <c r="F42" s="586">
        <f>IF(AND($AD$10=""),"",$AD$10)</f>
        <v>0.50694444444444442</v>
      </c>
      <c r="G42" s="587"/>
      <c r="H42" s="588"/>
      <c r="I42" s="586">
        <f>IF(AND($AD$14=""),"",$AD$14)</f>
        <v>0.4375</v>
      </c>
      <c r="J42" s="587"/>
      <c r="K42" s="588"/>
      <c r="L42" s="586">
        <f>IF(AND($AD$18=""),"",$AD$18)</f>
        <v>0.625</v>
      </c>
      <c r="M42" s="587"/>
      <c r="N42" s="588"/>
      <c r="O42" s="586">
        <f>IF(AND($AD$22=""),"",$AD$22)</f>
        <v>0.50694444444444442</v>
      </c>
      <c r="P42" s="587"/>
      <c r="Q42" s="588"/>
      <c r="R42" s="586">
        <f>IF(AND($AD$26=""),"",$AD$26)</f>
        <v>0.55555555555555558</v>
      </c>
      <c r="S42" s="587"/>
      <c r="T42" s="588"/>
      <c r="U42" s="586">
        <f>IF(AND($AD$30=""),"",$AD$30)</f>
        <v>0.44444444444444442</v>
      </c>
      <c r="V42" s="587"/>
      <c r="W42" s="588"/>
      <c r="X42" s="586">
        <f>IF(AND($AD$34=""),"",$AD$34)</f>
        <v>0.47916666666666669</v>
      </c>
      <c r="Y42" s="587"/>
      <c r="Z42" s="588"/>
      <c r="AA42" s="586">
        <f>IF(AND($AD$38=""),"",$AD$38)</f>
        <v>0.375</v>
      </c>
      <c r="AB42" s="587"/>
      <c r="AC42" s="588"/>
      <c r="AD42" s="577"/>
      <c r="AE42" s="578"/>
      <c r="AF42" s="579"/>
      <c r="AG42" s="388"/>
      <c r="AH42" s="388"/>
      <c r="AI42" s="388"/>
      <c r="AJ42" s="388"/>
      <c r="AK42" s="388"/>
      <c r="AL42" s="388"/>
      <c r="AM42" s="388"/>
      <c r="AN42" s="388"/>
      <c r="AO42" s="391"/>
      <c r="AP42" s="10"/>
      <c r="AQ42" s="10"/>
      <c r="AS42" s="6"/>
      <c r="AT42" s="6"/>
      <c r="AU42" s="6"/>
      <c r="AV42" s="383"/>
    </row>
    <row r="43" spans="1:48" ht="20.100000000000001" customHeight="1">
      <c r="A43" s="394"/>
      <c r="B43" s="369"/>
      <c r="C43" s="571" t="str">
        <f>IF(AND($AD$7=""),"",$AD$7)</f>
        <v>向台B</v>
      </c>
      <c r="D43" s="572"/>
      <c r="E43" s="573"/>
      <c r="F43" s="571" t="str">
        <f>IF(AND($AD$11=""),"",$AD$11)</f>
        <v>向台G</v>
      </c>
      <c r="G43" s="572"/>
      <c r="H43" s="573"/>
      <c r="I43" s="571" t="str">
        <f>IF(AND($AD$15=""),"",$AD$15)</f>
        <v>向台G</v>
      </c>
      <c r="J43" s="572"/>
      <c r="K43" s="573"/>
      <c r="L43" s="571" t="str">
        <f>IF(AND($AD$19=""),"",$AD$19)</f>
        <v>向台B</v>
      </c>
      <c r="M43" s="572"/>
      <c r="N43" s="573"/>
      <c r="O43" s="571" t="str">
        <f>IF(AND($AD$23=""),"",$AD$23)</f>
        <v>向台B</v>
      </c>
      <c r="P43" s="572"/>
      <c r="Q43" s="573"/>
      <c r="R43" s="571" t="str">
        <f>IF(AND($AD$27=""),"",$AD$27)</f>
        <v>向台B</v>
      </c>
      <c r="S43" s="572"/>
      <c r="T43" s="573"/>
      <c r="U43" s="571" t="str">
        <f>IF(AND($AD$31=""),"",$AD$31)</f>
        <v>内山C</v>
      </c>
      <c r="V43" s="572"/>
      <c r="W43" s="573"/>
      <c r="X43" s="571" t="str">
        <f>IF(AND($AD$35=""),"",$AD$35)</f>
        <v>向台B</v>
      </c>
      <c r="Y43" s="572"/>
      <c r="Z43" s="573"/>
      <c r="AA43" s="571" t="str">
        <f>IF(AND($AD$39=""),"",$AD$39)</f>
        <v>内山C</v>
      </c>
      <c r="AB43" s="572"/>
      <c r="AC43" s="573"/>
      <c r="AD43" s="577"/>
      <c r="AE43" s="578"/>
      <c r="AF43" s="579"/>
      <c r="AG43" s="388"/>
      <c r="AH43" s="388"/>
      <c r="AI43" s="388"/>
      <c r="AJ43" s="388"/>
      <c r="AK43" s="388"/>
      <c r="AL43" s="388"/>
      <c r="AM43" s="388"/>
      <c r="AN43" s="388"/>
      <c r="AO43" s="391"/>
      <c r="AP43" s="10"/>
      <c r="AQ43" s="10"/>
      <c r="AS43" s="6"/>
      <c r="AT43" s="6"/>
      <c r="AU43" s="6"/>
      <c r="AV43" s="383"/>
    </row>
    <row r="44" spans="1:48" ht="24" customHeight="1">
      <c r="A44" s="395"/>
      <c r="B44" s="370"/>
      <c r="C44" s="293">
        <f>IF(AND($AF$8=""),"",$AF$8)</f>
        <v>0</v>
      </c>
      <c r="D44" s="294" t="str">
        <f>IF(AND($C44="",$E44=""),"",IF($C44&gt;$E44,"○",IF($C44=$E44,"△",IF($C44&lt;$E44,"●"))))</f>
        <v>●</v>
      </c>
      <c r="E44" s="295">
        <f>IF(AND($AD$8=""),"",$AD$8)</f>
        <v>8</v>
      </c>
      <c r="F44" s="293">
        <f>IF(AND(AF$12=""),"",AF$12)</f>
        <v>1</v>
      </c>
      <c r="G44" s="294" t="str">
        <f>IF(AND($F44="",$H44=""),"",IF($F44&gt;$H44,"○",IF($F44=$H44,"△",IF($F44&lt;$H44,"●"))))</f>
        <v>●</v>
      </c>
      <c r="H44" s="295">
        <f>IF(AND(AD$12=""),"",AD$12)</f>
        <v>6</v>
      </c>
      <c r="I44" s="293">
        <f>IF(AND($AF$16=""),"",$AF$16)</f>
        <v>1</v>
      </c>
      <c r="J44" s="294" t="str">
        <f>IF(AND($I44="",$K44=""),"",IF($I44&gt;$K44,"○",IF($I44=$K44,"△",IF($I44&lt;$K44,"●"))))</f>
        <v>●</v>
      </c>
      <c r="K44" s="295">
        <f>IF(AND($AD$16=""),"",$AD$16)</f>
        <v>3</v>
      </c>
      <c r="L44" s="293">
        <f>IF(AND($AF$20=""),"",$AF$20)</f>
        <v>2</v>
      </c>
      <c r="M44" s="294" t="str">
        <f>IF(AND($L44="",$N44=""),"",IF($L44&gt;$N44,"○",IF($L44=$N44,"△",IF($L44&lt;$N44,"●"))))</f>
        <v>○</v>
      </c>
      <c r="N44" s="295">
        <f>IF(AND($AD$20=""),"",$AD$20)</f>
        <v>0</v>
      </c>
      <c r="O44" s="293">
        <f>IF(AND($AF$24=""),"",$AF$24)</f>
        <v>1</v>
      </c>
      <c r="P44" s="294" t="str">
        <f>IF(AND($O44="",$Q44=""),"",IF($O44&gt;$Q44,"○",IF($O44=$Q44,"△",IF($O44&lt;$Q44,"●"))))</f>
        <v>●</v>
      </c>
      <c r="Q44" s="295">
        <f>IF(AND($AD$24=""),"",$AD$24)</f>
        <v>4</v>
      </c>
      <c r="R44" s="293">
        <f>IF(AND($AF$28=""),"",$AF$28)</f>
        <v>1</v>
      </c>
      <c r="S44" s="294" t="str">
        <f>IF(AND($R44="",$T44=""),"",IF($R44&gt;$T44,"○",IF($R44=$T44,"△",IF($R44&lt;$T44,"●"))))</f>
        <v>△</v>
      </c>
      <c r="T44" s="295">
        <f>IF(AND($AD$28=""),"",$AD$28)</f>
        <v>1</v>
      </c>
      <c r="U44" s="293">
        <f>IF(AND($AF$32=""),"",$AF$32)</f>
        <v>1</v>
      </c>
      <c r="V44" s="294" t="str">
        <f>IF(AND($U44="",$W44=""),"",IF($U44&gt;$W44,"○",IF($U44=$W44,"△",IF($U44&lt;$W44,"●"))))</f>
        <v>●</v>
      </c>
      <c r="W44" s="295">
        <f>IF(AND($AD$32=""),"",$AD$32)</f>
        <v>2</v>
      </c>
      <c r="X44" s="293">
        <f>IF(AND($AF$36=""),"",$AF$36)</f>
        <v>1</v>
      </c>
      <c r="Y44" s="294" t="str">
        <f>IF(AND($X44="",$Z44=""),"",IF($X44&gt;$Z44,"○",IF($X44=$Z44,"△",IF($X44&lt;$Z44,"●"))))</f>
        <v>●</v>
      </c>
      <c r="Z44" s="295">
        <f>IF(AND($AD$36=""),"",$AD$36)</f>
        <v>6</v>
      </c>
      <c r="AA44" s="293">
        <f>IF(AND($AF$40=""),"",$AF$40)</f>
        <v>8</v>
      </c>
      <c r="AB44" s="294" t="str">
        <f>IF(AND($AA44="",$AC44=""),"",IF($AA44&gt;$AC44,"○",IF($AA44=$AC44,"△",IF($AA44&lt;$AC44,"●"))))</f>
        <v>○</v>
      </c>
      <c r="AC44" s="295">
        <f>IF(AND($AD$40=""),"",$AD$40)</f>
        <v>0</v>
      </c>
      <c r="AD44" s="580"/>
      <c r="AE44" s="581"/>
      <c r="AF44" s="582"/>
      <c r="AG44" s="389"/>
      <c r="AH44" s="389"/>
      <c r="AI44" s="389"/>
      <c r="AJ44" s="389"/>
      <c r="AK44" s="389"/>
      <c r="AL44" s="389"/>
      <c r="AM44" s="389"/>
      <c r="AN44" s="389"/>
      <c r="AO44" s="392"/>
      <c r="AP44" s="12">
        <f>COUNTIF(C44:AF44,"○")*3</f>
        <v>6</v>
      </c>
      <c r="AQ44" s="12">
        <f>COUNTIF(C44:AF44,"△")*1</f>
        <v>1</v>
      </c>
      <c r="AR44" s="12">
        <f>COUNTIF(C44:AF44,"●")*0</f>
        <v>0</v>
      </c>
      <c r="AS44" s="13" t="str">
        <f>B41</f>
        <v>保谷東SS</v>
      </c>
      <c r="AT44" s="13"/>
      <c r="AU44" s="6"/>
      <c r="AV44" s="383"/>
    </row>
    <row r="45" spans="1:48" ht="14.25">
      <c r="A45" s="7"/>
      <c r="B45" s="20"/>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row>
    <row r="46" spans="1:48">
      <c r="AG46" s="1">
        <f>SUM(AG5:AG44)</f>
        <v>90</v>
      </c>
      <c r="AI46" s="2">
        <f>ROUND(AG46/90*100,0)</f>
        <v>100</v>
      </c>
      <c r="AJ46" s="1" t="s">
        <v>11</v>
      </c>
    </row>
    <row r="47" spans="1:48">
      <c r="AG47" s="1">
        <f>(90-AG46)/2</f>
        <v>0</v>
      </c>
      <c r="AH47" s="2" t="s">
        <v>10</v>
      </c>
    </row>
  </sheetData>
  <mergeCells count="424">
    <mergeCell ref="A41:A44"/>
    <mergeCell ref="B41:B44"/>
    <mergeCell ref="C41:E41"/>
    <mergeCell ref="F41:H41"/>
    <mergeCell ref="I41:K41"/>
    <mergeCell ref="L41:N41"/>
    <mergeCell ref="AM41:AM44"/>
    <mergeCell ref="U43:W43"/>
    <mergeCell ref="X41:Z41"/>
    <mergeCell ref="AA41:AC41"/>
    <mergeCell ref="AD41:AF44"/>
    <mergeCell ref="U42:W42"/>
    <mergeCell ref="X42:Z42"/>
    <mergeCell ref="AA42:AC42"/>
    <mergeCell ref="X43:Z43"/>
    <mergeCell ref="AA43:AC43"/>
    <mergeCell ref="AN41:AN44"/>
    <mergeCell ref="AO41:AO44"/>
    <mergeCell ref="AV41:AV44"/>
    <mergeCell ref="C42:E42"/>
    <mergeCell ref="F42:H42"/>
    <mergeCell ref="I42:K42"/>
    <mergeCell ref="L42:N42"/>
    <mergeCell ref="O42:Q42"/>
    <mergeCell ref="R42:T42"/>
    <mergeCell ref="AG41:AG44"/>
    <mergeCell ref="AH41:AH44"/>
    <mergeCell ref="AI41:AI44"/>
    <mergeCell ref="AJ41:AJ44"/>
    <mergeCell ref="AK41:AK44"/>
    <mergeCell ref="AL41:AL44"/>
    <mergeCell ref="O41:Q41"/>
    <mergeCell ref="R41:T41"/>
    <mergeCell ref="U41:W41"/>
    <mergeCell ref="C43:E43"/>
    <mergeCell ref="F43:H43"/>
    <mergeCell ref="I43:K43"/>
    <mergeCell ref="L43:N43"/>
    <mergeCell ref="O43:Q43"/>
    <mergeCell ref="R43:T43"/>
    <mergeCell ref="AM37:AM40"/>
    <mergeCell ref="AN37:AN40"/>
    <mergeCell ref="AO37:AO40"/>
    <mergeCell ref="AV37:AV40"/>
    <mergeCell ref="C38:E38"/>
    <mergeCell ref="F38:H38"/>
    <mergeCell ref="I38:K38"/>
    <mergeCell ref="L38:N38"/>
    <mergeCell ref="O38:Q38"/>
    <mergeCell ref="R38:T38"/>
    <mergeCell ref="AG37:AG40"/>
    <mergeCell ref="AH37:AH40"/>
    <mergeCell ref="AI37:AI40"/>
    <mergeCell ref="AJ37:AJ40"/>
    <mergeCell ref="AK37:AK40"/>
    <mergeCell ref="AL37:AL40"/>
    <mergeCell ref="O37:Q37"/>
    <mergeCell ref="R37:T37"/>
    <mergeCell ref="U37:W37"/>
    <mergeCell ref="X37:Z37"/>
    <mergeCell ref="AA37:AC40"/>
    <mergeCell ref="AD37:AF37"/>
    <mergeCell ref="U38:W38"/>
    <mergeCell ref="X38:Z38"/>
    <mergeCell ref="AD38:AF38"/>
    <mergeCell ref="O39:Q39"/>
    <mergeCell ref="A37:A40"/>
    <mergeCell ref="B37:B40"/>
    <mergeCell ref="C37:E37"/>
    <mergeCell ref="F37:H37"/>
    <mergeCell ref="I37:K37"/>
    <mergeCell ref="L37:N37"/>
    <mergeCell ref="C39:E39"/>
    <mergeCell ref="F39:H39"/>
    <mergeCell ref="I39:K39"/>
    <mergeCell ref="L39:N39"/>
    <mergeCell ref="R39:T39"/>
    <mergeCell ref="U39:W39"/>
    <mergeCell ref="X39:Z39"/>
    <mergeCell ref="AD39:AF39"/>
    <mergeCell ref="AO33:AO36"/>
    <mergeCell ref="AV33:AV36"/>
    <mergeCell ref="C34:E34"/>
    <mergeCell ref="F34:H34"/>
    <mergeCell ref="I34:K34"/>
    <mergeCell ref="L34:N34"/>
    <mergeCell ref="O34:Q34"/>
    <mergeCell ref="R34:T34"/>
    <mergeCell ref="U34:W34"/>
    <mergeCell ref="AA34:AC34"/>
    <mergeCell ref="AI33:AI36"/>
    <mergeCell ref="AJ33:AJ36"/>
    <mergeCell ref="AK33:AK36"/>
    <mergeCell ref="AL33:AL36"/>
    <mergeCell ref="AM33:AM36"/>
    <mergeCell ref="AN33:AN36"/>
    <mergeCell ref="U33:W33"/>
    <mergeCell ref="X33:Z36"/>
    <mergeCell ref="AA33:AC33"/>
    <mergeCell ref="AD33:AF33"/>
    <mergeCell ref="AG33:AG36"/>
    <mergeCell ref="AH33:AH36"/>
    <mergeCell ref="AD34:AF34"/>
    <mergeCell ref="U35:W35"/>
    <mergeCell ref="AA35:AC35"/>
    <mergeCell ref="AD35:AF35"/>
    <mergeCell ref="AA31:AC31"/>
    <mergeCell ref="AD31:AF31"/>
    <mergeCell ref="A33:A36"/>
    <mergeCell ref="B33:B36"/>
    <mergeCell ref="C33:E33"/>
    <mergeCell ref="F33:H33"/>
    <mergeCell ref="I33:K33"/>
    <mergeCell ref="L33:N33"/>
    <mergeCell ref="O33:Q33"/>
    <mergeCell ref="R33:T33"/>
    <mergeCell ref="C31:E31"/>
    <mergeCell ref="F31:H31"/>
    <mergeCell ref="I31:K31"/>
    <mergeCell ref="L31:N31"/>
    <mergeCell ref="O31:Q31"/>
    <mergeCell ref="R31:T31"/>
    <mergeCell ref="C35:E35"/>
    <mergeCell ref="F35:H35"/>
    <mergeCell ref="I35:K35"/>
    <mergeCell ref="L35:N35"/>
    <mergeCell ref="O35:Q35"/>
    <mergeCell ref="R35:T35"/>
    <mergeCell ref="AM29:AM32"/>
    <mergeCell ref="AN29:AN32"/>
    <mergeCell ref="AO29:AO32"/>
    <mergeCell ref="AV29:AV32"/>
    <mergeCell ref="C30:E30"/>
    <mergeCell ref="F30:H30"/>
    <mergeCell ref="I30:K30"/>
    <mergeCell ref="L30:N30"/>
    <mergeCell ref="O30:Q30"/>
    <mergeCell ref="R30:T30"/>
    <mergeCell ref="AG29:AG32"/>
    <mergeCell ref="AH29:AH32"/>
    <mergeCell ref="AI29:AI32"/>
    <mergeCell ref="AJ29:AJ32"/>
    <mergeCell ref="AK29:AK32"/>
    <mergeCell ref="AL29:AL32"/>
    <mergeCell ref="O29:Q29"/>
    <mergeCell ref="R29:T29"/>
    <mergeCell ref="U29:W32"/>
    <mergeCell ref="X29:Z29"/>
    <mergeCell ref="AA29:AC29"/>
    <mergeCell ref="AD29:AF29"/>
    <mergeCell ref="X30:Z30"/>
    <mergeCell ref="AA30:AC30"/>
    <mergeCell ref="AD30:AF30"/>
    <mergeCell ref="X31:Z31"/>
    <mergeCell ref="U27:W27"/>
    <mergeCell ref="X27:Z27"/>
    <mergeCell ref="AA27:AC27"/>
    <mergeCell ref="AD27:AF27"/>
    <mergeCell ref="A29:A32"/>
    <mergeCell ref="B29:B32"/>
    <mergeCell ref="C29:E29"/>
    <mergeCell ref="F29:H29"/>
    <mergeCell ref="I29:K29"/>
    <mergeCell ref="L29:N29"/>
    <mergeCell ref="AM25:AM28"/>
    <mergeCell ref="AN25:AN28"/>
    <mergeCell ref="AO25:AO28"/>
    <mergeCell ref="AV25:AV28"/>
    <mergeCell ref="C26:E26"/>
    <mergeCell ref="F26:H26"/>
    <mergeCell ref="I26:K26"/>
    <mergeCell ref="L26:N26"/>
    <mergeCell ref="O26:Q26"/>
    <mergeCell ref="U26:W26"/>
    <mergeCell ref="AG25:AG28"/>
    <mergeCell ref="AH25:AH28"/>
    <mergeCell ref="AI25:AI28"/>
    <mergeCell ref="AJ25:AJ28"/>
    <mergeCell ref="AK25:AK28"/>
    <mergeCell ref="AL25:AL28"/>
    <mergeCell ref="O25:Q25"/>
    <mergeCell ref="R25:T28"/>
    <mergeCell ref="U25:W25"/>
    <mergeCell ref="X25:Z25"/>
    <mergeCell ref="AA25:AC25"/>
    <mergeCell ref="AD25:AF25"/>
    <mergeCell ref="X26:Z26"/>
    <mergeCell ref="AA26:AC26"/>
    <mergeCell ref="AD26:AF26"/>
    <mergeCell ref="O27:Q27"/>
    <mergeCell ref="A25:A28"/>
    <mergeCell ref="B25:B28"/>
    <mergeCell ref="C25:E25"/>
    <mergeCell ref="F25:H25"/>
    <mergeCell ref="I25:K25"/>
    <mergeCell ref="L25:N25"/>
    <mergeCell ref="C27:E27"/>
    <mergeCell ref="F27:H27"/>
    <mergeCell ref="I27:K27"/>
    <mergeCell ref="L27:N27"/>
    <mergeCell ref="AO21:AO24"/>
    <mergeCell ref="AV21:AV24"/>
    <mergeCell ref="C22:E22"/>
    <mergeCell ref="F22:H22"/>
    <mergeCell ref="I22:K22"/>
    <mergeCell ref="L22:N22"/>
    <mergeCell ref="R22:T22"/>
    <mergeCell ref="U22:W22"/>
    <mergeCell ref="X22:Z22"/>
    <mergeCell ref="AA22:AC22"/>
    <mergeCell ref="AI21:AI24"/>
    <mergeCell ref="AJ21:AJ24"/>
    <mergeCell ref="AK21:AK24"/>
    <mergeCell ref="AL21:AL24"/>
    <mergeCell ref="AM21:AM24"/>
    <mergeCell ref="AN21:AN24"/>
    <mergeCell ref="U21:W21"/>
    <mergeCell ref="X21:Z21"/>
    <mergeCell ref="AA21:AC21"/>
    <mergeCell ref="AD21:AF21"/>
    <mergeCell ref="AG21:AG24"/>
    <mergeCell ref="AH21:AH24"/>
    <mergeCell ref="AD22:AF22"/>
    <mergeCell ref="X23:Z23"/>
    <mergeCell ref="A21:A24"/>
    <mergeCell ref="B21:B24"/>
    <mergeCell ref="C21:E21"/>
    <mergeCell ref="F21:H21"/>
    <mergeCell ref="I21:K21"/>
    <mergeCell ref="L21:N21"/>
    <mergeCell ref="O21:Q24"/>
    <mergeCell ref="R21:T21"/>
    <mergeCell ref="A17:A20"/>
    <mergeCell ref="B17:B20"/>
    <mergeCell ref="I17:K17"/>
    <mergeCell ref="C23:E23"/>
    <mergeCell ref="F23:H23"/>
    <mergeCell ref="I23:K23"/>
    <mergeCell ref="L23:N23"/>
    <mergeCell ref="R23:T23"/>
    <mergeCell ref="C19:E19"/>
    <mergeCell ref="I19:K19"/>
    <mergeCell ref="O19:Q19"/>
    <mergeCell ref="R19:T19"/>
    <mergeCell ref="U19:W19"/>
    <mergeCell ref="X19:Z19"/>
    <mergeCell ref="L17:N20"/>
    <mergeCell ref="X18:Z18"/>
    <mergeCell ref="AM17:AM20"/>
    <mergeCell ref="AA23:AC23"/>
    <mergeCell ref="AD23:AF23"/>
    <mergeCell ref="AA19:AC19"/>
    <mergeCell ref="AD19:AF19"/>
    <mergeCell ref="U23:W23"/>
    <mergeCell ref="AA18:AC18"/>
    <mergeCell ref="AD18:AF18"/>
    <mergeCell ref="AN17:AN20"/>
    <mergeCell ref="AO17:AO20"/>
    <mergeCell ref="AV17:AV20"/>
    <mergeCell ref="C18:E18"/>
    <mergeCell ref="F18:H18"/>
    <mergeCell ref="I18:K18"/>
    <mergeCell ref="O18:Q18"/>
    <mergeCell ref="R18:T18"/>
    <mergeCell ref="U18:W18"/>
    <mergeCell ref="AG17:AG20"/>
    <mergeCell ref="AH17:AH20"/>
    <mergeCell ref="AI17:AI20"/>
    <mergeCell ref="AJ17:AJ20"/>
    <mergeCell ref="AK17:AK20"/>
    <mergeCell ref="AL17:AL20"/>
    <mergeCell ref="O17:Q17"/>
    <mergeCell ref="R17:T17"/>
    <mergeCell ref="U17:W17"/>
    <mergeCell ref="X17:Z17"/>
    <mergeCell ref="AA17:AC17"/>
    <mergeCell ref="AD17:AF17"/>
    <mergeCell ref="C17:E17"/>
    <mergeCell ref="F17:H17"/>
    <mergeCell ref="F19:H19"/>
    <mergeCell ref="AO13:AO16"/>
    <mergeCell ref="AV13:AV16"/>
    <mergeCell ref="C14:E14"/>
    <mergeCell ref="F14:H14"/>
    <mergeCell ref="L14:N14"/>
    <mergeCell ref="O14:Q14"/>
    <mergeCell ref="R14:T14"/>
    <mergeCell ref="U14:W14"/>
    <mergeCell ref="X14:Z14"/>
    <mergeCell ref="AA14:AC14"/>
    <mergeCell ref="AI13:AI16"/>
    <mergeCell ref="AJ13:AJ16"/>
    <mergeCell ref="AK13:AK16"/>
    <mergeCell ref="AL13:AL16"/>
    <mergeCell ref="AM13:AM16"/>
    <mergeCell ref="AN13:AN16"/>
    <mergeCell ref="U13:W13"/>
    <mergeCell ref="X13:Z13"/>
    <mergeCell ref="AA13:AC13"/>
    <mergeCell ref="AD13:AF13"/>
    <mergeCell ref="AG13:AG16"/>
    <mergeCell ref="AH13:AH16"/>
    <mergeCell ref="AD14:AF14"/>
    <mergeCell ref="X15:Z15"/>
    <mergeCell ref="A13:A16"/>
    <mergeCell ref="B13:B16"/>
    <mergeCell ref="C13:E13"/>
    <mergeCell ref="F13:H13"/>
    <mergeCell ref="I13:K16"/>
    <mergeCell ref="L13:N13"/>
    <mergeCell ref="O13:Q13"/>
    <mergeCell ref="R13:T13"/>
    <mergeCell ref="A9:A12"/>
    <mergeCell ref="B9:B12"/>
    <mergeCell ref="I9:K9"/>
    <mergeCell ref="L9:N9"/>
    <mergeCell ref="C15:E15"/>
    <mergeCell ref="F15:H15"/>
    <mergeCell ref="L15:N15"/>
    <mergeCell ref="O15:Q15"/>
    <mergeCell ref="R15:T15"/>
    <mergeCell ref="I11:K11"/>
    <mergeCell ref="L11:N11"/>
    <mergeCell ref="O11:Q11"/>
    <mergeCell ref="R11:T11"/>
    <mergeCell ref="U11:W11"/>
    <mergeCell ref="X11:Z11"/>
    <mergeCell ref="X10:Z10"/>
    <mergeCell ref="AM9:AM12"/>
    <mergeCell ref="U15:W15"/>
    <mergeCell ref="AA15:AC15"/>
    <mergeCell ref="AD15:AF15"/>
    <mergeCell ref="AA11:AC11"/>
    <mergeCell ref="AD11:AF11"/>
    <mergeCell ref="AA10:AC10"/>
    <mergeCell ref="AD10:AF10"/>
    <mergeCell ref="AN9:AN12"/>
    <mergeCell ref="AO9:AO12"/>
    <mergeCell ref="AV9:AV12"/>
    <mergeCell ref="C10:E10"/>
    <mergeCell ref="I10:K10"/>
    <mergeCell ref="L10:N10"/>
    <mergeCell ref="O10:Q10"/>
    <mergeCell ref="R10:T10"/>
    <mergeCell ref="U10:W10"/>
    <mergeCell ref="AG9:AG12"/>
    <mergeCell ref="AH9:AH12"/>
    <mergeCell ref="AI9:AI12"/>
    <mergeCell ref="AJ9:AJ12"/>
    <mergeCell ref="AK9:AK12"/>
    <mergeCell ref="AL9:AL12"/>
    <mergeCell ref="O9:Q9"/>
    <mergeCell ref="R9:T9"/>
    <mergeCell ref="U9:W9"/>
    <mergeCell ref="X9:Z9"/>
    <mergeCell ref="AA9:AC9"/>
    <mergeCell ref="AD9:AF9"/>
    <mergeCell ref="C9:E9"/>
    <mergeCell ref="F9:H12"/>
    <mergeCell ref="C11:E11"/>
    <mergeCell ref="AV5:AV8"/>
    <mergeCell ref="F6:H6"/>
    <mergeCell ref="I6:K6"/>
    <mergeCell ref="L6:N6"/>
    <mergeCell ref="O6:Q6"/>
    <mergeCell ref="R6:T6"/>
    <mergeCell ref="U6:W6"/>
    <mergeCell ref="X6:Z6"/>
    <mergeCell ref="AA6:AC6"/>
    <mergeCell ref="AD6:AF6"/>
    <mergeCell ref="AJ5:AJ8"/>
    <mergeCell ref="AK5:AK8"/>
    <mergeCell ref="AL5:AL8"/>
    <mergeCell ref="AM5:AM8"/>
    <mergeCell ref="AN5:AN8"/>
    <mergeCell ref="AO5:AO8"/>
    <mergeCell ref="X5:Z5"/>
    <mergeCell ref="AA5:AC5"/>
    <mergeCell ref="AD5:AF5"/>
    <mergeCell ref="AG5:AG8"/>
    <mergeCell ref="AH5:AH8"/>
    <mergeCell ref="AI5:AI8"/>
    <mergeCell ref="X7:Z7"/>
    <mergeCell ref="AA7:AC7"/>
    <mergeCell ref="AD7:AF7"/>
    <mergeCell ref="AD4:AF4"/>
    <mergeCell ref="A5:A8"/>
    <mergeCell ref="B5:B8"/>
    <mergeCell ref="C5:E8"/>
    <mergeCell ref="F5:H5"/>
    <mergeCell ref="I5:K5"/>
    <mergeCell ref="L5:N5"/>
    <mergeCell ref="O5:Q5"/>
    <mergeCell ref="R5:T5"/>
    <mergeCell ref="U5:W5"/>
    <mergeCell ref="F7:H7"/>
    <mergeCell ref="I7:K7"/>
    <mergeCell ref="L7:N7"/>
    <mergeCell ref="O7:Q7"/>
    <mergeCell ref="R7:T7"/>
    <mergeCell ref="U7:W7"/>
    <mergeCell ref="AK1:AM1"/>
    <mergeCell ref="C4:E4"/>
    <mergeCell ref="F4:H4"/>
    <mergeCell ref="I4:K4"/>
    <mergeCell ref="L4:N4"/>
    <mergeCell ref="O4:Q4"/>
    <mergeCell ref="R4:T4"/>
    <mergeCell ref="U4:W4"/>
    <mergeCell ref="X4:Z4"/>
    <mergeCell ref="AA4:AC4"/>
    <mergeCell ref="D1:F1"/>
    <mergeCell ref="G1:S1"/>
    <mergeCell ref="T1:U1"/>
    <mergeCell ref="V1:Z1"/>
    <mergeCell ref="AA1:AB1"/>
    <mergeCell ref="AD1:AG1"/>
    <mergeCell ref="D2:F2"/>
    <mergeCell ref="G2:S2"/>
    <mergeCell ref="T2:U2"/>
    <mergeCell ref="V2:Z2"/>
    <mergeCell ref="AA2:AB2"/>
    <mergeCell ref="AD2:AG2"/>
    <mergeCell ref="AK2:AM2"/>
  </mergeCells>
  <phoneticPr fontId="1"/>
  <conditionalFormatting sqref="C5 C4:AF4 F5 F21 L5 R5 U5 X5 AD5 AA33 F13 I9 O9 R9 X9 AA9 AD9 I17 O17 R17 X17 L13 U13 I13 F17 F9 L17 I21 R21 U21 X21 AA21 R25 O21 U29 U25 X25 C13 C17 C21 C25 X33 AD41 AA37 AA29 C29 C33 C37 C41 C9 O25 L25 I25 F25 R29 O29 L29 I29 F29 U33 R33 O33 L33 I33 F33 X37 U37 R37 O37 L37 I37 F37 AA41 X41 U41 R41 O41 L41 I41 F41 X7 U7 R7 L7 F7 C11 AD11 AA11 X11 R11 O11 I11 C15 U15 L15 F15 C19 F19 X19 O19 I19 C23 X23 U23 R23 I23 F23 F27 I27 L27 O27 C27 U27 F31 I31 L31 O31 R31 C31 AA31 F35 I35 L35 O35 R35 U35 C35 AA35 F39 I39 L39 O39 R39 U39 X39 C39 F43 I43 L43 O43 R43 U43 X43 AA43 C43">
    <cfRule type="cellIs" dxfId="134" priority="63" stopIfTrue="1" operator="equal">
      <formula>0</formula>
    </cfRule>
  </conditionalFormatting>
  <conditionalFormatting sqref="AD21">
    <cfRule type="cellIs" dxfId="133" priority="62" stopIfTrue="1" operator="equal">
      <formula>0</formula>
    </cfRule>
  </conditionalFormatting>
  <conditionalFormatting sqref="AD33 AD35">
    <cfRule type="cellIs" dxfId="132" priority="61" stopIfTrue="1" operator="equal">
      <formula>0</formula>
    </cfRule>
  </conditionalFormatting>
  <conditionalFormatting sqref="AD13 AD15">
    <cfRule type="cellIs" dxfId="131" priority="59" stopIfTrue="1" operator="equal">
      <formula>0</formula>
    </cfRule>
  </conditionalFormatting>
  <conditionalFormatting sqref="AD6 X6 U6 R6 L6 F6">
    <cfRule type="cellIs" dxfId="130" priority="58" stopIfTrue="1" operator="equal">
      <formula>0</formula>
    </cfRule>
  </conditionalFormatting>
  <conditionalFormatting sqref="C10 AD10 AA10 X10 R10 O10 I10">
    <cfRule type="cellIs" dxfId="129" priority="57" stopIfTrue="1" operator="equal">
      <formula>0</formula>
    </cfRule>
  </conditionalFormatting>
  <conditionalFormatting sqref="C14 U14 L14 F14">
    <cfRule type="cellIs" dxfId="128" priority="56" stopIfTrue="1" operator="equal">
      <formula>0</formula>
    </cfRule>
  </conditionalFormatting>
  <conditionalFormatting sqref="AD14">
    <cfRule type="cellIs" dxfId="127" priority="55" stopIfTrue="1" operator="equal">
      <formula>0</formula>
    </cfRule>
  </conditionalFormatting>
  <conditionalFormatting sqref="C18 F18 X18 R18 O18 I18">
    <cfRule type="cellIs" dxfId="126" priority="54" stopIfTrue="1" operator="equal">
      <formula>0</formula>
    </cfRule>
  </conditionalFormatting>
  <conditionalFormatting sqref="C22 AA22 X22 U22 R22 I22 F22">
    <cfRule type="cellIs" dxfId="125" priority="52" stopIfTrue="1" operator="equal">
      <formula>0</formula>
    </cfRule>
  </conditionalFormatting>
  <conditionalFormatting sqref="AD22">
    <cfRule type="cellIs" dxfId="124" priority="51" stopIfTrue="1" operator="equal">
      <formula>0</formula>
    </cfRule>
  </conditionalFormatting>
  <conditionalFormatting sqref="F26 I26 L26 O26 C26 X26 U26">
    <cfRule type="cellIs" dxfId="123" priority="50" stopIfTrue="1" operator="equal">
      <formula>0</formula>
    </cfRule>
  </conditionalFormatting>
  <conditionalFormatting sqref="F30 I30 L30 O30 R30 C30 AA30">
    <cfRule type="cellIs" dxfId="122" priority="49" stopIfTrue="1" operator="equal">
      <formula>0</formula>
    </cfRule>
  </conditionalFormatting>
  <conditionalFormatting sqref="F34 I34 L34 O34 R34 U34 C34 AA34">
    <cfRule type="cellIs" dxfId="121" priority="48" stopIfTrue="1" operator="equal">
      <formula>0</formula>
    </cfRule>
  </conditionalFormatting>
  <conditionalFormatting sqref="AD34">
    <cfRule type="cellIs" dxfId="120" priority="47" stopIfTrue="1" operator="equal">
      <formula>0</formula>
    </cfRule>
  </conditionalFormatting>
  <conditionalFormatting sqref="F38 I38 L38 O38 R38 U38 X38 C38">
    <cfRule type="cellIs" dxfId="119" priority="46" stopIfTrue="1" operator="equal">
      <formula>0</formula>
    </cfRule>
  </conditionalFormatting>
  <conditionalFormatting sqref="F42 I42 L42 O42 R42 U42 X42 AA42 C42">
    <cfRule type="cellIs" dxfId="118" priority="45" stopIfTrue="1" operator="equal">
      <formula>0</formula>
    </cfRule>
  </conditionalFormatting>
  <conditionalFormatting sqref="U9 U11">
    <cfRule type="cellIs" dxfId="117" priority="44" stopIfTrue="1" operator="equal">
      <formula>0</formula>
    </cfRule>
  </conditionalFormatting>
  <conditionalFormatting sqref="U10">
    <cfRule type="cellIs" dxfId="116" priority="43" stopIfTrue="1" operator="equal">
      <formula>0</formula>
    </cfRule>
  </conditionalFormatting>
  <conditionalFormatting sqref="I5 I7">
    <cfRule type="cellIs" dxfId="115" priority="42" stopIfTrue="1" operator="equal">
      <formula>0</formula>
    </cfRule>
  </conditionalFormatting>
  <conditionalFormatting sqref="I6">
    <cfRule type="cellIs" dxfId="114" priority="41" stopIfTrue="1" operator="equal">
      <formula>0</formula>
    </cfRule>
  </conditionalFormatting>
  <conditionalFormatting sqref="O5 O7">
    <cfRule type="cellIs" dxfId="113" priority="40" stopIfTrue="1" operator="equal">
      <formula>0</formula>
    </cfRule>
  </conditionalFormatting>
  <conditionalFormatting sqref="O6">
    <cfRule type="cellIs" dxfId="112" priority="39" stopIfTrue="1" operator="equal">
      <formula>0</formula>
    </cfRule>
  </conditionalFormatting>
  <conditionalFormatting sqref="O13 O15">
    <cfRule type="cellIs" dxfId="111" priority="38" stopIfTrue="1" operator="equal">
      <formula>0</formula>
    </cfRule>
  </conditionalFormatting>
  <conditionalFormatting sqref="O14">
    <cfRule type="cellIs" dxfId="110" priority="37" stopIfTrue="1" operator="equal">
      <formula>0</formula>
    </cfRule>
  </conditionalFormatting>
  <conditionalFormatting sqref="X29 X31">
    <cfRule type="cellIs" dxfId="109" priority="36" stopIfTrue="1" operator="equal">
      <formula>0</formula>
    </cfRule>
  </conditionalFormatting>
  <conditionalFormatting sqref="X30">
    <cfRule type="cellIs" dxfId="108" priority="35" stopIfTrue="1" operator="equal">
      <formula>0</formula>
    </cfRule>
  </conditionalFormatting>
  <conditionalFormatting sqref="X27">
    <cfRule type="cellIs" dxfId="107" priority="34" stopIfTrue="1" operator="equal">
      <formula>0</formula>
    </cfRule>
  </conditionalFormatting>
  <conditionalFormatting sqref="AA23">
    <cfRule type="cellIs" dxfId="106" priority="33" stopIfTrue="1" operator="equal">
      <formula>0</formula>
    </cfRule>
  </conditionalFormatting>
  <conditionalFormatting sqref="AA17">
    <cfRule type="cellIs" dxfId="105" priority="32" stopIfTrue="1" operator="equal">
      <formula>0</formula>
    </cfRule>
  </conditionalFormatting>
  <conditionalFormatting sqref="AA18">
    <cfRule type="cellIs" dxfId="104" priority="31" stopIfTrue="1" operator="equal">
      <formula>0</formula>
    </cfRule>
  </conditionalFormatting>
  <conditionalFormatting sqref="AA19">
    <cfRule type="cellIs" dxfId="103" priority="30" stopIfTrue="1" operator="equal">
      <formula>0</formula>
    </cfRule>
  </conditionalFormatting>
  <conditionalFormatting sqref="L21">
    <cfRule type="cellIs" dxfId="102" priority="29" stopIfTrue="1" operator="equal">
      <formula>0</formula>
    </cfRule>
  </conditionalFormatting>
  <conditionalFormatting sqref="L22">
    <cfRule type="cellIs" dxfId="101" priority="28" stopIfTrue="1" operator="equal">
      <formula>0</formula>
    </cfRule>
  </conditionalFormatting>
  <conditionalFormatting sqref="L23">
    <cfRule type="cellIs" dxfId="100" priority="27" stopIfTrue="1" operator="equal">
      <formula>0</formula>
    </cfRule>
  </conditionalFormatting>
  <conditionalFormatting sqref="AA5 AA7">
    <cfRule type="cellIs" dxfId="99" priority="26" stopIfTrue="1" operator="equal">
      <formula>0</formula>
    </cfRule>
  </conditionalFormatting>
  <conditionalFormatting sqref="AA6">
    <cfRule type="cellIs" dxfId="98" priority="25" stopIfTrue="1" operator="equal">
      <formula>0</formula>
    </cfRule>
  </conditionalFormatting>
  <conditionalFormatting sqref="R13 R15">
    <cfRule type="cellIs" dxfId="97" priority="24" stopIfTrue="1" operator="equal">
      <formula>0</formula>
    </cfRule>
  </conditionalFormatting>
  <conditionalFormatting sqref="R14">
    <cfRule type="cellIs" dxfId="96" priority="23" stopIfTrue="1" operator="equal">
      <formula>0</formula>
    </cfRule>
  </conditionalFormatting>
  <conditionalFormatting sqref="X13 X15">
    <cfRule type="cellIs" dxfId="95" priority="22" stopIfTrue="1" operator="equal">
      <formula>0</formula>
    </cfRule>
  </conditionalFormatting>
  <conditionalFormatting sqref="X14">
    <cfRule type="cellIs" dxfId="94" priority="21" stopIfTrue="1" operator="equal">
      <formula>0</formula>
    </cfRule>
  </conditionalFormatting>
  <conditionalFormatting sqref="AD29 AD31">
    <cfRule type="cellIs" dxfId="93" priority="20" stopIfTrue="1" operator="equal">
      <formula>0</formula>
    </cfRule>
  </conditionalFormatting>
  <conditionalFormatting sqref="AD30">
    <cfRule type="cellIs" dxfId="92" priority="19" stopIfTrue="1" operator="equal">
      <formula>0</formula>
    </cfRule>
  </conditionalFormatting>
  <conditionalFormatting sqref="AD37 AD39">
    <cfRule type="cellIs" dxfId="91" priority="18" stopIfTrue="1" operator="equal">
      <formula>0</formula>
    </cfRule>
  </conditionalFormatting>
  <conditionalFormatting sqref="AD38">
    <cfRule type="cellIs" dxfId="90" priority="17" stopIfTrue="1" operator="equal">
      <formula>0</formula>
    </cfRule>
  </conditionalFormatting>
  <conditionalFormatting sqref="AD25 AD27">
    <cfRule type="cellIs" dxfId="89" priority="16" stopIfTrue="1" operator="equal">
      <formula>0</formula>
    </cfRule>
  </conditionalFormatting>
  <conditionalFormatting sqref="AD26">
    <cfRule type="cellIs" dxfId="88" priority="15" stopIfTrue="1" operator="equal">
      <formula>0</formula>
    </cfRule>
  </conditionalFormatting>
  <conditionalFormatting sqref="AA25 AA27">
    <cfRule type="cellIs" dxfId="87" priority="14" stopIfTrue="1" operator="equal">
      <formula>0</formula>
    </cfRule>
  </conditionalFormatting>
  <conditionalFormatting sqref="AA26">
    <cfRule type="cellIs" dxfId="86" priority="13" stopIfTrue="1" operator="equal">
      <formula>0</formula>
    </cfRule>
  </conditionalFormatting>
  <conditionalFormatting sqref="L9 L11">
    <cfRule type="cellIs" dxfId="85" priority="12" stopIfTrue="1" operator="equal">
      <formula>0</formula>
    </cfRule>
  </conditionalFormatting>
  <conditionalFormatting sqref="L10">
    <cfRule type="cellIs" dxfId="84" priority="11" stopIfTrue="1" operator="equal">
      <formula>0</formula>
    </cfRule>
  </conditionalFormatting>
  <conditionalFormatting sqref="AA13 AA15">
    <cfRule type="cellIs" dxfId="83" priority="10" stopIfTrue="1" operator="equal">
      <formula>0</formula>
    </cfRule>
  </conditionalFormatting>
  <conditionalFormatting sqref="AA14">
    <cfRule type="cellIs" dxfId="82" priority="9" stopIfTrue="1" operator="equal">
      <formula>0</formula>
    </cfRule>
  </conditionalFormatting>
  <conditionalFormatting sqref="AD7">
    <cfRule type="cellIs" dxfId="81" priority="8" stopIfTrue="1" operator="equal">
      <formula>0</formula>
    </cfRule>
  </conditionalFormatting>
  <conditionalFormatting sqref="U17 U19">
    <cfRule type="cellIs" dxfId="80" priority="7" stopIfTrue="1" operator="equal">
      <formula>0</formula>
    </cfRule>
  </conditionalFormatting>
  <conditionalFormatting sqref="U18">
    <cfRule type="cellIs" dxfId="79" priority="6" stopIfTrue="1" operator="equal">
      <formula>0</formula>
    </cfRule>
  </conditionalFormatting>
  <conditionalFormatting sqref="AD23">
    <cfRule type="cellIs" dxfId="78" priority="5" stopIfTrue="1" operator="equal">
      <formula>0</formula>
    </cfRule>
  </conditionalFormatting>
  <conditionalFormatting sqref="R19">
    <cfRule type="cellIs" dxfId="77" priority="4" stopIfTrue="1" operator="equal">
      <formula>0</formula>
    </cfRule>
  </conditionalFormatting>
  <conditionalFormatting sqref="AD17">
    <cfRule type="cellIs" dxfId="76" priority="3" stopIfTrue="1" operator="equal">
      <formula>0</formula>
    </cfRule>
  </conditionalFormatting>
  <conditionalFormatting sqref="AD18">
    <cfRule type="cellIs" dxfId="75" priority="2" stopIfTrue="1" operator="equal">
      <formula>0</formula>
    </cfRule>
  </conditionalFormatting>
  <conditionalFormatting sqref="AD19">
    <cfRule type="cellIs" dxfId="74" priority="1" stopIfTrue="1" operator="equal">
      <formula>0</formula>
    </cfRule>
  </conditionalFormatting>
  <dataValidations count="3">
    <dataValidation type="list" allowBlank="1" showInputMessage="1" showErrorMessage="1" sqref="T1:U2">
      <formula1>"１,２,３,４,５,６,７,８,９,１０,１１,１２,１３,１４,１５,１６"</formula1>
    </dataValidation>
    <dataValidation type="list" allowBlank="1" showInputMessage="1" showErrorMessage="1" sqref="AC1:AC2">
      <formula1>"Ａ,Ｂ,Ｃ,Ｄ,Ｅ,Ｆ,Ｇ,Ｈ"</formula1>
    </dataValidation>
    <dataValidation type="list" allowBlank="1" showInputMessage="1" showErrorMessage="1" sqref="AA1:AB2">
      <formula1>"前期,後期"</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69"/>
  <sheetViews>
    <sheetView topLeftCell="A71" zoomScale="70" zoomScaleNormal="70" workbookViewId="0">
      <selection activeCell="K78" sqref="K78"/>
    </sheetView>
  </sheetViews>
  <sheetFormatPr defaultRowHeight="13.5"/>
  <cols>
    <col min="1" max="1" width="6.75" bestFit="1" customWidth="1"/>
    <col min="2" max="2" width="10.25" customWidth="1"/>
    <col min="3" max="3" width="4.875" customWidth="1"/>
    <col min="4" max="4" width="14.375" customWidth="1"/>
    <col min="5" max="5" width="15.25" bestFit="1" customWidth="1"/>
    <col min="6" max="6" width="10.125" customWidth="1"/>
    <col min="7" max="7" width="12.375" customWidth="1"/>
    <col min="8" max="8" width="5" customWidth="1"/>
    <col min="9" max="9" width="4.875" customWidth="1"/>
    <col min="10" max="10" width="5" customWidth="1"/>
    <col min="11" max="11" width="13.125" customWidth="1"/>
    <col min="12" max="12" width="11.5" customWidth="1"/>
    <col min="13" max="13" width="11.75" customWidth="1"/>
    <col min="14" max="14" width="41.125" customWidth="1"/>
  </cols>
  <sheetData>
    <row r="1" spans="1:15" ht="30" customHeight="1">
      <c r="A1" s="21"/>
      <c r="B1" s="598" t="s">
        <v>74</v>
      </c>
      <c r="C1" s="598"/>
      <c r="D1" s="598"/>
      <c r="E1" s="598" t="s">
        <v>48</v>
      </c>
      <c r="F1" s="598"/>
      <c r="G1" s="598"/>
      <c r="H1" s="598"/>
      <c r="I1" s="598"/>
      <c r="J1" s="598" t="s">
        <v>71</v>
      </c>
      <c r="K1" s="598"/>
      <c r="L1" s="598"/>
      <c r="M1" s="598"/>
      <c r="N1" s="42">
        <f ca="1">TODAY()</f>
        <v>42907</v>
      </c>
      <c r="O1" s="40" t="s">
        <v>76</v>
      </c>
    </row>
    <row r="2" spans="1:15" ht="30" customHeight="1" thickBot="1">
      <c r="A2" s="100"/>
      <c r="B2" s="104" t="s">
        <v>49</v>
      </c>
      <c r="C2" s="104" t="s">
        <v>50</v>
      </c>
      <c r="D2" s="104" t="s">
        <v>51</v>
      </c>
      <c r="E2" s="104" t="s">
        <v>52</v>
      </c>
      <c r="F2" s="104" t="s">
        <v>53</v>
      </c>
      <c r="G2" s="435" t="s">
        <v>54</v>
      </c>
      <c r="H2" s="435"/>
      <c r="I2" s="435"/>
      <c r="J2" s="435"/>
      <c r="K2" s="435"/>
      <c r="L2" s="104" t="s">
        <v>55</v>
      </c>
      <c r="M2" s="104" t="s">
        <v>56</v>
      </c>
      <c r="N2" s="599" t="s">
        <v>57</v>
      </c>
      <c r="O2" s="600"/>
    </row>
    <row r="3" spans="1:15" ht="9.9499999999999993" customHeight="1">
      <c r="A3" s="60">
        <v>1</v>
      </c>
      <c r="B3" s="601">
        <v>42840</v>
      </c>
      <c r="C3" s="604" t="s">
        <v>85</v>
      </c>
      <c r="D3" s="604" t="s">
        <v>86</v>
      </c>
      <c r="E3" s="604" t="s">
        <v>186</v>
      </c>
      <c r="F3" s="130">
        <v>0.39583333333333331</v>
      </c>
      <c r="G3" s="131" t="s">
        <v>87</v>
      </c>
      <c r="H3" s="132">
        <v>2</v>
      </c>
      <c r="I3" s="132" t="s">
        <v>60</v>
      </c>
      <c r="J3" s="132">
        <v>0</v>
      </c>
      <c r="K3" s="131" t="s">
        <v>88</v>
      </c>
      <c r="L3" s="131" t="s">
        <v>89</v>
      </c>
      <c r="M3" s="131" t="s">
        <v>90</v>
      </c>
      <c r="N3" s="607"/>
      <c r="O3" s="608"/>
    </row>
    <row r="4" spans="1:15" ht="9.9499999999999993" customHeight="1">
      <c r="A4" s="60">
        <f>A3+1</f>
        <v>2</v>
      </c>
      <c r="B4" s="602"/>
      <c r="C4" s="605"/>
      <c r="D4" s="605"/>
      <c r="E4" s="605"/>
      <c r="F4" s="133">
        <v>0.43055555555555558</v>
      </c>
      <c r="G4" s="134" t="s">
        <v>89</v>
      </c>
      <c r="H4" s="135">
        <v>0</v>
      </c>
      <c r="I4" s="135" t="s">
        <v>60</v>
      </c>
      <c r="J4" s="135">
        <v>4</v>
      </c>
      <c r="K4" s="134" t="s">
        <v>91</v>
      </c>
      <c r="L4" s="134" t="s">
        <v>88</v>
      </c>
      <c r="M4" s="134" t="s">
        <v>92</v>
      </c>
      <c r="N4" s="609"/>
      <c r="O4" s="610"/>
    </row>
    <row r="5" spans="1:15" ht="9.9499999999999993" customHeight="1">
      <c r="A5" s="60">
        <f t="shared" ref="A5:A68" si="0">A4+1</f>
        <v>3</v>
      </c>
      <c r="B5" s="602"/>
      <c r="C5" s="605"/>
      <c r="D5" s="605"/>
      <c r="E5" s="605"/>
      <c r="F5" s="133">
        <v>0.46527777777777773</v>
      </c>
      <c r="G5" s="134" t="s">
        <v>92</v>
      </c>
      <c r="H5" s="135">
        <v>1</v>
      </c>
      <c r="I5" s="135" t="s">
        <v>60</v>
      </c>
      <c r="J5" s="135">
        <v>0</v>
      </c>
      <c r="K5" s="134" t="s">
        <v>88</v>
      </c>
      <c r="L5" s="134" t="s">
        <v>87</v>
      </c>
      <c r="M5" s="134" t="s">
        <v>89</v>
      </c>
      <c r="N5" s="609"/>
      <c r="O5" s="610"/>
    </row>
    <row r="6" spans="1:15" ht="9.9499999999999993" customHeight="1">
      <c r="A6" s="60">
        <f t="shared" si="0"/>
        <v>4</v>
      </c>
      <c r="B6" s="602"/>
      <c r="C6" s="605"/>
      <c r="D6" s="605"/>
      <c r="E6" s="605"/>
      <c r="F6" s="133">
        <v>0.5</v>
      </c>
      <c r="G6" s="134" t="s">
        <v>90</v>
      </c>
      <c r="H6" s="135">
        <v>2</v>
      </c>
      <c r="I6" s="135" t="s">
        <v>60</v>
      </c>
      <c r="J6" s="135">
        <v>0</v>
      </c>
      <c r="K6" s="134" t="s">
        <v>91</v>
      </c>
      <c r="L6" s="134" t="s">
        <v>91</v>
      </c>
      <c r="M6" s="134" t="s">
        <v>88</v>
      </c>
      <c r="N6" s="609"/>
      <c r="O6" s="610"/>
    </row>
    <row r="7" spans="1:15" ht="9.9499999999999993" customHeight="1">
      <c r="A7" s="60">
        <f t="shared" si="0"/>
        <v>5</v>
      </c>
      <c r="B7" s="602"/>
      <c r="C7" s="605"/>
      <c r="D7" s="605"/>
      <c r="E7" s="605"/>
      <c r="F7" s="133">
        <v>0.53472222222222221</v>
      </c>
      <c r="G7" s="134" t="s">
        <v>87</v>
      </c>
      <c r="H7" s="135">
        <v>4</v>
      </c>
      <c r="I7" s="135" t="s">
        <v>60</v>
      </c>
      <c r="J7" s="135">
        <v>0</v>
      </c>
      <c r="K7" s="134" t="s">
        <v>92</v>
      </c>
      <c r="L7" s="134" t="s">
        <v>90</v>
      </c>
      <c r="M7" s="134" t="s">
        <v>150</v>
      </c>
      <c r="N7" s="609"/>
      <c r="O7" s="610"/>
    </row>
    <row r="8" spans="1:15" ht="9.9499999999999993" customHeight="1" thickBot="1">
      <c r="A8" s="60">
        <f t="shared" si="0"/>
        <v>6</v>
      </c>
      <c r="B8" s="603"/>
      <c r="C8" s="606"/>
      <c r="D8" s="606"/>
      <c r="E8" s="606"/>
      <c r="F8" s="136">
        <v>0.56944444444444442</v>
      </c>
      <c r="G8" s="137" t="s">
        <v>89</v>
      </c>
      <c r="H8" s="138">
        <v>0</v>
      </c>
      <c r="I8" s="138" t="s">
        <v>60</v>
      </c>
      <c r="J8" s="138">
        <v>5</v>
      </c>
      <c r="K8" s="137" t="s">
        <v>90</v>
      </c>
      <c r="L8" s="137" t="s">
        <v>92</v>
      </c>
      <c r="M8" s="137" t="s">
        <v>87</v>
      </c>
      <c r="N8" s="611"/>
      <c r="O8" s="612"/>
    </row>
    <row r="9" spans="1:15" ht="9.9499999999999993" customHeight="1">
      <c r="A9" s="60">
        <f t="shared" si="0"/>
        <v>7</v>
      </c>
      <c r="B9" s="601">
        <v>42847</v>
      </c>
      <c r="C9" s="604" t="s">
        <v>85</v>
      </c>
      <c r="D9" s="604" t="s">
        <v>86</v>
      </c>
      <c r="E9" s="604" t="s">
        <v>186</v>
      </c>
      <c r="F9" s="130">
        <v>0.45833333333333331</v>
      </c>
      <c r="G9" s="131" t="s">
        <v>90</v>
      </c>
      <c r="H9" s="132">
        <v>1</v>
      </c>
      <c r="I9" s="132" t="s">
        <v>60</v>
      </c>
      <c r="J9" s="132">
        <v>1</v>
      </c>
      <c r="K9" s="131" t="s">
        <v>92</v>
      </c>
      <c r="L9" s="131" t="s">
        <v>89</v>
      </c>
      <c r="M9" s="131" t="s">
        <v>88</v>
      </c>
      <c r="N9" s="607"/>
      <c r="O9" s="608"/>
    </row>
    <row r="10" spans="1:15" ht="9.9499999999999993" customHeight="1">
      <c r="A10" s="60">
        <f t="shared" si="0"/>
        <v>8</v>
      </c>
      <c r="B10" s="602"/>
      <c r="C10" s="605"/>
      <c r="D10" s="605"/>
      <c r="E10" s="605"/>
      <c r="F10" s="133">
        <v>0.49305555555555558</v>
      </c>
      <c r="G10" s="134" t="s">
        <v>89</v>
      </c>
      <c r="H10" s="135">
        <v>1</v>
      </c>
      <c r="I10" s="135" t="s">
        <v>60</v>
      </c>
      <c r="J10" s="135">
        <v>1</v>
      </c>
      <c r="K10" s="134" t="s">
        <v>92</v>
      </c>
      <c r="L10" s="134" t="s">
        <v>90</v>
      </c>
      <c r="M10" s="134" t="s">
        <v>93</v>
      </c>
      <c r="N10" s="609"/>
      <c r="O10" s="610"/>
    </row>
    <row r="11" spans="1:15" ht="9.9499999999999993" customHeight="1">
      <c r="A11" s="60">
        <f t="shared" si="0"/>
        <v>9</v>
      </c>
      <c r="B11" s="602"/>
      <c r="C11" s="605"/>
      <c r="D11" s="605"/>
      <c r="E11" s="605"/>
      <c r="F11" s="133">
        <v>0.52777777777777779</v>
      </c>
      <c r="G11" s="134" t="s">
        <v>89</v>
      </c>
      <c r="H11" s="135"/>
      <c r="I11" s="135" t="s">
        <v>60</v>
      </c>
      <c r="J11" s="135"/>
      <c r="K11" s="134" t="s">
        <v>90</v>
      </c>
      <c r="L11" s="134" t="s">
        <v>94</v>
      </c>
      <c r="M11" s="134" t="s">
        <v>87</v>
      </c>
      <c r="N11" s="613" t="s">
        <v>149</v>
      </c>
      <c r="O11" s="614"/>
    </row>
    <row r="12" spans="1:15" ht="9.9499999999999993" customHeight="1">
      <c r="A12" s="60">
        <f t="shared" si="0"/>
        <v>10</v>
      </c>
      <c r="B12" s="602"/>
      <c r="C12" s="605"/>
      <c r="D12" s="605"/>
      <c r="E12" s="605"/>
      <c r="F12" s="133">
        <v>0.58333333333333337</v>
      </c>
      <c r="G12" s="134" t="s">
        <v>88</v>
      </c>
      <c r="H12" s="135">
        <v>6</v>
      </c>
      <c r="I12" s="135" t="s">
        <v>60</v>
      </c>
      <c r="J12" s="135">
        <v>0</v>
      </c>
      <c r="K12" s="134" t="s">
        <v>93</v>
      </c>
      <c r="L12" s="134" t="s">
        <v>87</v>
      </c>
      <c r="M12" s="134" t="s">
        <v>90</v>
      </c>
      <c r="N12" s="613"/>
      <c r="O12" s="614"/>
    </row>
    <row r="13" spans="1:15" ht="9.9499999999999993" customHeight="1">
      <c r="A13" s="60">
        <f t="shared" si="0"/>
        <v>11</v>
      </c>
      <c r="B13" s="602"/>
      <c r="C13" s="605"/>
      <c r="D13" s="605"/>
      <c r="E13" s="605"/>
      <c r="F13" s="133">
        <v>0.61805555555555558</v>
      </c>
      <c r="G13" s="134" t="s">
        <v>87</v>
      </c>
      <c r="H13" s="135">
        <v>13</v>
      </c>
      <c r="I13" s="135" t="s">
        <v>60</v>
      </c>
      <c r="J13" s="135">
        <v>1</v>
      </c>
      <c r="K13" s="134" t="s">
        <v>93</v>
      </c>
      <c r="L13" s="134" t="s">
        <v>95</v>
      </c>
      <c r="M13" s="134" t="s">
        <v>94</v>
      </c>
      <c r="N13" s="613"/>
      <c r="O13" s="614"/>
    </row>
    <row r="14" spans="1:15" ht="9.9499999999999993" customHeight="1" thickBot="1">
      <c r="A14" s="60">
        <f t="shared" si="0"/>
        <v>12</v>
      </c>
      <c r="B14" s="603"/>
      <c r="C14" s="606"/>
      <c r="D14" s="606"/>
      <c r="E14" s="606"/>
      <c r="F14" s="136">
        <v>0.65277777777777779</v>
      </c>
      <c r="G14" s="137" t="s">
        <v>87</v>
      </c>
      <c r="H14" s="138"/>
      <c r="I14" s="138" t="s">
        <v>60</v>
      </c>
      <c r="J14" s="138"/>
      <c r="K14" s="137" t="s">
        <v>88</v>
      </c>
      <c r="L14" s="137" t="s">
        <v>93</v>
      </c>
      <c r="M14" s="137" t="s">
        <v>96</v>
      </c>
      <c r="N14" s="615" t="s">
        <v>187</v>
      </c>
      <c r="O14" s="616"/>
    </row>
    <row r="15" spans="1:15" ht="9.9499999999999993" customHeight="1">
      <c r="A15" s="60">
        <f t="shared" si="0"/>
        <v>13</v>
      </c>
      <c r="B15" s="601">
        <v>42848</v>
      </c>
      <c r="C15" s="604" t="s">
        <v>97</v>
      </c>
      <c r="D15" s="604" t="s">
        <v>98</v>
      </c>
      <c r="E15" s="604" t="s">
        <v>78</v>
      </c>
      <c r="F15" s="130">
        <v>0.5625</v>
      </c>
      <c r="G15" s="131" t="s">
        <v>99</v>
      </c>
      <c r="H15" s="132">
        <v>7</v>
      </c>
      <c r="I15" s="132" t="s">
        <v>60</v>
      </c>
      <c r="J15" s="132">
        <v>0</v>
      </c>
      <c r="K15" s="131" t="s">
        <v>100</v>
      </c>
      <c r="L15" s="131" t="s">
        <v>101</v>
      </c>
      <c r="M15" s="131" t="s">
        <v>102</v>
      </c>
      <c r="N15" s="607" t="s">
        <v>103</v>
      </c>
      <c r="O15" s="608"/>
    </row>
    <row r="16" spans="1:15" ht="9.9499999999999993" customHeight="1">
      <c r="A16" s="60">
        <f t="shared" si="0"/>
        <v>14</v>
      </c>
      <c r="B16" s="602"/>
      <c r="C16" s="605"/>
      <c r="D16" s="605"/>
      <c r="E16" s="605"/>
      <c r="F16" s="133">
        <v>0.59722222222222221</v>
      </c>
      <c r="G16" s="134" t="s">
        <v>100</v>
      </c>
      <c r="H16" s="135">
        <v>1</v>
      </c>
      <c r="I16" s="135" t="s">
        <v>60</v>
      </c>
      <c r="J16" s="135">
        <v>3</v>
      </c>
      <c r="K16" s="134" t="s">
        <v>101</v>
      </c>
      <c r="L16" s="134" t="s">
        <v>99</v>
      </c>
      <c r="M16" s="134" t="s">
        <v>99</v>
      </c>
      <c r="N16" s="609"/>
      <c r="O16" s="610"/>
    </row>
    <row r="17" spans="1:15" ht="9.9499999999999993" customHeight="1" thickBot="1">
      <c r="A17" s="60">
        <f t="shared" si="0"/>
        <v>15</v>
      </c>
      <c r="B17" s="603"/>
      <c r="C17" s="606"/>
      <c r="D17" s="606"/>
      <c r="E17" s="606"/>
      <c r="F17" s="136">
        <v>0.63194444444444442</v>
      </c>
      <c r="G17" s="137" t="s">
        <v>99</v>
      </c>
      <c r="H17" s="138">
        <v>4</v>
      </c>
      <c r="I17" s="138" t="s">
        <v>60</v>
      </c>
      <c r="J17" s="138">
        <v>0</v>
      </c>
      <c r="K17" s="137" t="s">
        <v>101</v>
      </c>
      <c r="L17" s="137" t="s">
        <v>100</v>
      </c>
      <c r="M17" s="137" t="s">
        <v>100</v>
      </c>
      <c r="N17" s="611"/>
      <c r="O17" s="612"/>
    </row>
    <row r="18" spans="1:15" ht="9.9499999999999993" customHeight="1">
      <c r="A18" s="43">
        <f t="shared" si="0"/>
        <v>16</v>
      </c>
      <c r="B18" s="617">
        <v>42861</v>
      </c>
      <c r="C18" s="620" t="s">
        <v>85</v>
      </c>
      <c r="D18" s="620" t="s">
        <v>86</v>
      </c>
      <c r="E18" s="620" t="s">
        <v>186</v>
      </c>
      <c r="F18" s="61">
        <v>0.40277777777777773</v>
      </c>
      <c r="G18" s="62" t="s">
        <v>88</v>
      </c>
      <c r="H18" s="63">
        <v>1</v>
      </c>
      <c r="I18" s="63" t="s">
        <v>60</v>
      </c>
      <c r="J18" s="63">
        <v>1</v>
      </c>
      <c r="K18" s="62" t="s">
        <v>188</v>
      </c>
      <c r="L18" s="62" t="s">
        <v>34</v>
      </c>
      <c r="M18" s="63" t="s">
        <v>27</v>
      </c>
      <c r="N18" s="623"/>
      <c r="O18" s="624"/>
    </row>
    <row r="19" spans="1:15" ht="9.9499999999999993" customHeight="1">
      <c r="A19" s="43">
        <f t="shared" si="0"/>
        <v>17</v>
      </c>
      <c r="B19" s="618"/>
      <c r="C19" s="621"/>
      <c r="D19" s="621"/>
      <c r="E19" s="621"/>
      <c r="F19" s="64">
        <v>0.4375</v>
      </c>
      <c r="G19" s="65" t="s">
        <v>34</v>
      </c>
      <c r="H19" s="66">
        <v>1</v>
      </c>
      <c r="I19" s="66" t="s">
        <v>60</v>
      </c>
      <c r="J19" s="66">
        <v>3</v>
      </c>
      <c r="K19" s="66" t="s">
        <v>27</v>
      </c>
      <c r="L19" s="65" t="s">
        <v>88</v>
      </c>
      <c r="M19" s="65" t="s">
        <v>189</v>
      </c>
      <c r="N19" s="625"/>
      <c r="O19" s="626"/>
    </row>
    <row r="20" spans="1:15" ht="9.9499999999999993" customHeight="1">
      <c r="A20" s="43">
        <f t="shared" si="0"/>
        <v>18</v>
      </c>
      <c r="B20" s="618"/>
      <c r="C20" s="621"/>
      <c r="D20" s="621"/>
      <c r="E20" s="621"/>
      <c r="F20" s="64">
        <v>0.47222222222222227</v>
      </c>
      <c r="G20" s="65" t="s">
        <v>190</v>
      </c>
      <c r="H20" s="66">
        <v>2</v>
      </c>
      <c r="I20" s="66" t="s">
        <v>60</v>
      </c>
      <c r="J20" s="66">
        <v>0</v>
      </c>
      <c r="K20" s="65" t="s">
        <v>104</v>
      </c>
      <c r="L20" s="65" t="s">
        <v>191</v>
      </c>
      <c r="M20" s="65" t="s">
        <v>34</v>
      </c>
      <c r="N20" s="625"/>
      <c r="O20" s="626"/>
    </row>
    <row r="21" spans="1:15" ht="9.9499999999999993" customHeight="1">
      <c r="A21" s="43">
        <f t="shared" si="0"/>
        <v>19</v>
      </c>
      <c r="B21" s="618"/>
      <c r="C21" s="621"/>
      <c r="D21" s="621"/>
      <c r="E21" s="621"/>
      <c r="F21" s="64">
        <v>0.50694444444444442</v>
      </c>
      <c r="G21" s="65" t="s">
        <v>192</v>
      </c>
      <c r="H21" s="66">
        <v>6</v>
      </c>
      <c r="I21" s="66" t="s">
        <v>60</v>
      </c>
      <c r="J21" s="66">
        <v>1</v>
      </c>
      <c r="K21" s="65" t="s">
        <v>34</v>
      </c>
      <c r="L21" s="65" t="s">
        <v>189</v>
      </c>
      <c r="M21" s="65" t="s">
        <v>104</v>
      </c>
      <c r="N21" s="625"/>
      <c r="O21" s="626"/>
    </row>
    <row r="22" spans="1:15" ht="9.9499999999999993" customHeight="1">
      <c r="A22" s="43">
        <f t="shared" si="0"/>
        <v>20</v>
      </c>
      <c r="B22" s="618"/>
      <c r="C22" s="621"/>
      <c r="D22" s="621"/>
      <c r="E22" s="621"/>
      <c r="F22" s="64">
        <v>0.54166666666666663</v>
      </c>
      <c r="G22" s="65" t="s">
        <v>105</v>
      </c>
      <c r="H22" s="66">
        <v>0</v>
      </c>
      <c r="I22" s="66" t="s">
        <v>60</v>
      </c>
      <c r="J22" s="66">
        <v>3</v>
      </c>
      <c r="K22" s="65" t="s">
        <v>32</v>
      </c>
      <c r="L22" s="66" t="s">
        <v>27</v>
      </c>
      <c r="M22" s="66" t="s">
        <v>174</v>
      </c>
      <c r="N22" s="625"/>
      <c r="O22" s="626"/>
    </row>
    <row r="23" spans="1:15" ht="9.9499999999999993" customHeight="1" thickBot="1">
      <c r="A23" s="43">
        <f t="shared" si="0"/>
        <v>21</v>
      </c>
      <c r="B23" s="619"/>
      <c r="C23" s="622"/>
      <c r="D23" s="622"/>
      <c r="E23" s="622"/>
      <c r="F23" s="67">
        <v>0.57638888888888895</v>
      </c>
      <c r="G23" s="68" t="s">
        <v>27</v>
      </c>
      <c r="H23" s="68">
        <v>1</v>
      </c>
      <c r="I23" s="68" t="s">
        <v>60</v>
      </c>
      <c r="J23" s="68">
        <v>3</v>
      </c>
      <c r="K23" s="68" t="s">
        <v>193</v>
      </c>
      <c r="L23" s="69" t="s">
        <v>104</v>
      </c>
      <c r="M23" s="69" t="s">
        <v>88</v>
      </c>
      <c r="N23" s="627"/>
      <c r="O23" s="628"/>
    </row>
    <row r="24" spans="1:15" ht="9.9499999999999993" customHeight="1">
      <c r="A24" s="43">
        <f t="shared" si="0"/>
        <v>22</v>
      </c>
      <c r="B24" s="629">
        <v>42861</v>
      </c>
      <c r="C24" s="632" t="s">
        <v>85</v>
      </c>
      <c r="D24" s="635" t="s">
        <v>107</v>
      </c>
      <c r="E24" s="638" t="s">
        <v>68</v>
      </c>
      <c r="F24" s="139">
        <v>0.40277777777777773</v>
      </c>
      <c r="G24" s="140" t="s">
        <v>99</v>
      </c>
      <c r="H24" s="140">
        <v>2</v>
      </c>
      <c r="I24" s="140" t="s">
        <v>60</v>
      </c>
      <c r="J24" s="140">
        <v>2</v>
      </c>
      <c r="K24" s="140" t="s">
        <v>93</v>
      </c>
      <c r="L24" s="141" t="s">
        <v>94</v>
      </c>
      <c r="M24" s="141" t="s">
        <v>94</v>
      </c>
      <c r="N24" s="641" t="s">
        <v>151</v>
      </c>
      <c r="O24" s="642"/>
    </row>
    <row r="25" spans="1:15" ht="9.9499999999999993" customHeight="1">
      <c r="A25" s="43">
        <f t="shared" si="0"/>
        <v>23</v>
      </c>
      <c r="B25" s="630"/>
      <c r="C25" s="633"/>
      <c r="D25" s="636"/>
      <c r="E25" s="639"/>
      <c r="F25" s="142">
        <v>0.4375</v>
      </c>
      <c r="G25" s="143" t="s">
        <v>106</v>
      </c>
      <c r="H25" s="143">
        <v>0</v>
      </c>
      <c r="I25" s="143" t="s">
        <v>60</v>
      </c>
      <c r="J25" s="143">
        <v>4</v>
      </c>
      <c r="K25" s="143" t="s">
        <v>92</v>
      </c>
      <c r="L25" s="143" t="s">
        <v>99</v>
      </c>
      <c r="M25" s="143" t="s">
        <v>99</v>
      </c>
      <c r="N25" s="643"/>
      <c r="O25" s="644"/>
    </row>
    <row r="26" spans="1:15" ht="9.9499999999999993" customHeight="1" thickBot="1">
      <c r="A26" s="43">
        <f t="shared" si="0"/>
        <v>24</v>
      </c>
      <c r="B26" s="631"/>
      <c r="C26" s="634"/>
      <c r="D26" s="637"/>
      <c r="E26" s="640"/>
      <c r="F26" s="144">
        <v>0.47222222222222227</v>
      </c>
      <c r="G26" s="145" t="s">
        <v>99</v>
      </c>
      <c r="H26" s="145">
        <v>3</v>
      </c>
      <c r="I26" s="145" t="s">
        <v>60</v>
      </c>
      <c r="J26" s="145">
        <v>1</v>
      </c>
      <c r="K26" s="145" t="s">
        <v>92</v>
      </c>
      <c r="L26" s="145" t="s">
        <v>106</v>
      </c>
      <c r="M26" s="145" t="s">
        <v>106</v>
      </c>
      <c r="N26" s="645"/>
      <c r="O26" s="646"/>
    </row>
    <row r="27" spans="1:15" ht="9.9499999999999993" customHeight="1">
      <c r="A27" s="43">
        <f t="shared" si="0"/>
        <v>25</v>
      </c>
      <c r="B27" s="659">
        <v>42868</v>
      </c>
      <c r="C27" s="662" t="s">
        <v>81</v>
      </c>
      <c r="D27" s="665" t="s">
        <v>152</v>
      </c>
      <c r="E27" s="662" t="s">
        <v>186</v>
      </c>
      <c r="F27" s="146" t="s">
        <v>194</v>
      </c>
      <c r="G27" s="147" t="s">
        <v>195</v>
      </c>
      <c r="H27" s="666" t="s">
        <v>182</v>
      </c>
      <c r="I27" s="667"/>
      <c r="J27" s="668"/>
      <c r="K27" s="147" t="s">
        <v>194</v>
      </c>
      <c r="L27" s="148" t="s">
        <v>175</v>
      </c>
      <c r="M27" s="149" t="s">
        <v>196</v>
      </c>
      <c r="N27" s="673"/>
      <c r="O27" s="674"/>
    </row>
    <row r="28" spans="1:15" ht="9.9499999999999993" customHeight="1">
      <c r="A28" s="43">
        <v>26</v>
      </c>
      <c r="B28" s="660"/>
      <c r="C28" s="663"/>
      <c r="D28" s="663"/>
      <c r="E28" s="663"/>
      <c r="F28" s="150">
        <v>0.54166666666666663</v>
      </c>
      <c r="G28" s="135" t="s">
        <v>89</v>
      </c>
      <c r="H28" s="669"/>
      <c r="I28" s="667"/>
      <c r="J28" s="668"/>
      <c r="K28" s="135" t="s">
        <v>166</v>
      </c>
      <c r="L28" s="135" t="s">
        <v>106</v>
      </c>
      <c r="M28" s="135" t="s">
        <v>106</v>
      </c>
      <c r="N28" s="675" t="s">
        <v>167</v>
      </c>
      <c r="O28" s="676"/>
    </row>
    <row r="29" spans="1:15" ht="9.9499999999999993" customHeight="1">
      <c r="A29" s="43">
        <v>27</v>
      </c>
      <c r="B29" s="660"/>
      <c r="C29" s="663"/>
      <c r="D29" s="663"/>
      <c r="E29" s="663"/>
      <c r="F29" s="150">
        <v>0.59027777777777779</v>
      </c>
      <c r="G29" s="135" t="s">
        <v>106</v>
      </c>
      <c r="H29" s="669"/>
      <c r="I29" s="667"/>
      <c r="J29" s="668"/>
      <c r="K29" s="135" t="s">
        <v>89</v>
      </c>
      <c r="L29" s="135" t="s">
        <v>153</v>
      </c>
      <c r="M29" s="135" t="s">
        <v>166</v>
      </c>
      <c r="N29" s="675" t="s">
        <v>168</v>
      </c>
      <c r="O29" s="676"/>
    </row>
    <row r="30" spans="1:15" ht="9.9499999999999993" customHeight="1">
      <c r="A30" s="43">
        <v>28</v>
      </c>
      <c r="B30" s="660"/>
      <c r="C30" s="663"/>
      <c r="D30" s="663"/>
      <c r="E30" s="663"/>
      <c r="F30" s="150">
        <v>0.625</v>
      </c>
      <c r="G30" s="135" t="s">
        <v>153</v>
      </c>
      <c r="H30" s="669"/>
      <c r="I30" s="667"/>
      <c r="J30" s="668"/>
      <c r="K30" s="135" t="s">
        <v>166</v>
      </c>
      <c r="L30" s="135" t="s">
        <v>27</v>
      </c>
      <c r="M30" s="135" t="s">
        <v>170</v>
      </c>
      <c r="N30" s="675"/>
      <c r="O30" s="676"/>
    </row>
    <row r="31" spans="1:15" ht="9.9499999999999993" customHeight="1">
      <c r="A31" s="43">
        <v>29</v>
      </c>
      <c r="B31" s="660"/>
      <c r="C31" s="663"/>
      <c r="D31" s="663"/>
      <c r="E31" s="663"/>
      <c r="F31" s="150">
        <v>0.65972222222222221</v>
      </c>
      <c r="G31" s="135" t="s">
        <v>106</v>
      </c>
      <c r="H31" s="669"/>
      <c r="I31" s="667"/>
      <c r="J31" s="668"/>
      <c r="K31" s="135" t="s">
        <v>190</v>
      </c>
      <c r="L31" s="135" t="s">
        <v>166</v>
      </c>
      <c r="M31" s="135" t="s">
        <v>153</v>
      </c>
      <c r="N31" s="675"/>
      <c r="O31" s="676"/>
    </row>
    <row r="32" spans="1:15" ht="9.9499999999999993" customHeight="1" thickBot="1">
      <c r="A32" s="43">
        <f t="shared" si="0"/>
        <v>30</v>
      </c>
      <c r="B32" s="661"/>
      <c r="C32" s="664"/>
      <c r="D32" s="664"/>
      <c r="E32" s="664"/>
      <c r="F32" s="151">
        <v>0.70833333333333337</v>
      </c>
      <c r="G32" s="147" t="s">
        <v>153</v>
      </c>
      <c r="H32" s="670"/>
      <c r="I32" s="671"/>
      <c r="J32" s="672"/>
      <c r="K32" s="147" t="s">
        <v>190</v>
      </c>
      <c r="L32" s="152" t="s">
        <v>106</v>
      </c>
      <c r="M32" s="152" t="s">
        <v>106</v>
      </c>
      <c r="N32" s="647"/>
      <c r="O32" s="648"/>
    </row>
    <row r="33" spans="1:23" ht="9.9499999999999993" customHeight="1">
      <c r="A33" s="43">
        <f>A32+1</f>
        <v>31</v>
      </c>
      <c r="B33" s="649">
        <v>42869</v>
      </c>
      <c r="C33" s="652" t="s">
        <v>197</v>
      </c>
      <c r="D33" s="655" t="s">
        <v>154</v>
      </c>
      <c r="E33" s="656" t="s">
        <v>29</v>
      </c>
      <c r="F33" s="153">
        <v>0.55208333333333337</v>
      </c>
      <c r="G33" s="132" t="s">
        <v>33</v>
      </c>
      <c r="H33" s="132">
        <v>1</v>
      </c>
      <c r="I33" s="132" t="s">
        <v>60</v>
      </c>
      <c r="J33" s="132">
        <v>8</v>
      </c>
      <c r="K33" s="132" t="s">
        <v>32</v>
      </c>
      <c r="L33" s="132" t="s">
        <v>78</v>
      </c>
      <c r="M33" s="132" t="s">
        <v>198</v>
      </c>
      <c r="N33" s="607" t="s">
        <v>103</v>
      </c>
      <c r="O33" s="608"/>
    </row>
    <row r="34" spans="1:23" ht="9.9499999999999993" customHeight="1">
      <c r="A34" s="43">
        <f t="shared" si="0"/>
        <v>32</v>
      </c>
      <c r="B34" s="650"/>
      <c r="C34" s="653"/>
      <c r="D34" s="653"/>
      <c r="E34" s="657"/>
      <c r="F34" s="150">
        <v>0.58680555555555558</v>
      </c>
      <c r="G34" s="135" t="s">
        <v>169</v>
      </c>
      <c r="H34" s="154">
        <v>0</v>
      </c>
      <c r="I34" s="154" t="s">
        <v>60</v>
      </c>
      <c r="J34" s="155">
        <v>4</v>
      </c>
      <c r="K34" s="135" t="s">
        <v>198</v>
      </c>
      <c r="L34" s="156" t="s">
        <v>33</v>
      </c>
      <c r="M34" s="157" t="s">
        <v>32</v>
      </c>
      <c r="N34" s="609"/>
      <c r="O34" s="610"/>
    </row>
    <row r="35" spans="1:23" ht="9.9499999999999993" customHeight="1">
      <c r="A35" s="43">
        <f t="shared" si="0"/>
        <v>33</v>
      </c>
      <c r="B35" s="650"/>
      <c r="C35" s="653"/>
      <c r="D35" s="653"/>
      <c r="E35" s="657"/>
      <c r="F35" s="150">
        <v>0.63194444444444442</v>
      </c>
      <c r="G35" s="135" t="s">
        <v>33</v>
      </c>
      <c r="H35" s="135">
        <v>1</v>
      </c>
      <c r="I35" s="135" t="s">
        <v>60</v>
      </c>
      <c r="J35" s="135">
        <v>12</v>
      </c>
      <c r="K35" s="135" t="s">
        <v>198</v>
      </c>
      <c r="L35" s="135" t="s">
        <v>32</v>
      </c>
      <c r="M35" s="135" t="s">
        <v>78</v>
      </c>
      <c r="N35" s="609"/>
      <c r="O35" s="610"/>
    </row>
    <row r="36" spans="1:23" ht="9.9499999999999993" customHeight="1" thickBot="1">
      <c r="A36" s="43">
        <v>31</v>
      </c>
      <c r="B36" s="651"/>
      <c r="C36" s="654"/>
      <c r="D36" s="654"/>
      <c r="E36" s="658"/>
      <c r="F36" s="151">
        <v>0.66666666666666663</v>
      </c>
      <c r="G36" s="135" t="s">
        <v>169</v>
      </c>
      <c r="H36" s="152">
        <v>0</v>
      </c>
      <c r="I36" s="138" t="s">
        <v>60</v>
      </c>
      <c r="J36" s="152">
        <v>2</v>
      </c>
      <c r="K36" s="152" t="s">
        <v>32</v>
      </c>
      <c r="L36" s="152" t="s">
        <v>198</v>
      </c>
      <c r="M36" s="152" t="s">
        <v>33</v>
      </c>
      <c r="N36" s="158"/>
      <c r="O36" s="159"/>
    </row>
    <row r="37" spans="1:23" ht="9.9499999999999993" customHeight="1">
      <c r="A37" s="43">
        <f t="shared" si="0"/>
        <v>32</v>
      </c>
      <c r="B37" s="681">
        <v>42875</v>
      </c>
      <c r="C37" s="699" t="s">
        <v>81</v>
      </c>
      <c r="D37" s="701" t="s">
        <v>152</v>
      </c>
      <c r="E37" s="699" t="s">
        <v>186</v>
      </c>
      <c r="F37" s="75"/>
      <c r="G37" s="76"/>
      <c r="H37" s="76"/>
      <c r="I37" s="76" t="s">
        <v>194</v>
      </c>
      <c r="J37" s="76"/>
      <c r="K37" s="76"/>
      <c r="L37" s="76"/>
      <c r="M37" s="76"/>
      <c r="N37" s="702" t="s">
        <v>176</v>
      </c>
      <c r="O37" s="703"/>
      <c r="S37" s="72"/>
      <c r="T37" s="72"/>
      <c r="U37" s="72"/>
      <c r="V37" s="72"/>
      <c r="W37" s="72"/>
    </row>
    <row r="38" spans="1:23" ht="9.9499999999999993" customHeight="1">
      <c r="A38" s="43">
        <f t="shared" si="0"/>
        <v>33</v>
      </c>
      <c r="B38" s="682"/>
      <c r="C38" s="700"/>
      <c r="D38" s="700"/>
      <c r="E38" s="700"/>
      <c r="F38" s="77" t="s">
        <v>194</v>
      </c>
      <c r="G38" s="73" t="s">
        <v>194</v>
      </c>
      <c r="H38" s="73"/>
      <c r="I38" s="73" t="s">
        <v>194</v>
      </c>
      <c r="J38" s="73"/>
      <c r="K38" s="71" t="s">
        <v>194</v>
      </c>
      <c r="L38" s="71" t="s">
        <v>194</v>
      </c>
      <c r="M38" s="71" t="s">
        <v>194</v>
      </c>
      <c r="N38" s="677" t="s">
        <v>177</v>
      </c>
      <c r="O38" s="678"/>
      <c r="S38" s="74"/>
      <c r="T38" s="74"/>
      <c r="U38" s="74"/>
      <c r="V38" s="74"/>
      <c r="W38" s="74"/>
    </row>
    <row r="39" spans="1:23" ht="9.9499999999999993" customHeight="1">
      <c r="A39" s="43">
        <v>34</v>
      </c>
      <c r="B39" s="682"/>
      <c r="C39" s="700"/>
      <c r="D39" s="700"/>
      <c r="E39" s="700"/>
      <c r="F39" s="77">
        <v>0.47916666666666669</v>
      </c>
      <c r="G39" s="73" t="s">
        <v>32</v>
      </c>
      <c r="H39" s="73">
        <v>1</v>
      </c>
      <c r="I39" s="73" t="s">
        <v>60</v>
      </c>
      <c r="J39" s="73">
        <v>6</v>
      </c>
      <c r="K39" s="71" t="s">
        <v>153</v>
      </c>
      <c r="L39" s="71" t="s">
        <v>78</v>
      </c>
      <c r="M39" s="71" t="s">
        <v>78</v>
      </c>
      <c r="N39" s="677" t="s">
        <v>178</v>
      </c>
      <c r="O39" s="678"/>
      <c r="S39" s="74"/>
      <c r="T39" s="74"/>
      <c r="U39" s="74"/>
      <c r="V39" s="74"/>
      <c r="W39" s="74"/>
    </row>
    <row r="40" spans="1:23" ht="9.9499999999999993" customHeight="1">
      <c r="A40" s="43">
        <f t="shared" si="0"/>
        <v>35</v>
      </c>
      <c r="B40" s="682"/>
      <c r="C40" s="700"/>
      <c r="D40" s="700"/>
      <c r="E40" s="700"/>
      <c r="F40" s="77">
        <v>0.52083333333333337</v>
      </c>
      <c r="G40" s="93" t="s">
        <v>88</v>
      </c>
      <c r="H40" s="93"/>
      <c r="I40" s="93" t="s">
        <v>60</v>
      </c>
      <c r="J40" s="93"/>
      <c r="K40" s="93" t="s">
        <v>78</v>
      </c>
      <c r="L40" s="93" t="s">
        <v>153</v>
      </c>
      <c r="M40" s="93" t="s">
        <v>199</v>
      </c>
      <c r="N40" s="704" t="s">
        <v>179</v>
      </c>
      <c r="O40" s="705"/>
      <c r="S40" s="74"/>
      <c r="T40" s="74"/>
      <c r="U40" s="74"/>
      <c r="V40" s="74"/>
      <c r="W40" s="74"/>
    </row>
    <row r="41" spans="1:23" ht="9.9499999999999993" customHeight="1">
      <c r="A41" s="43">
        <f t="shared" si="0"/>
        <v>36</v>
      </c>
      <c r="B41" s="682"/>
      <c r="C41" s="700"/>
      <c r="D41" s="700"/>
      <c r="E41" s="700"/>
      <c r="F41" s="77">
        <v>0.55555555555555558</v>
      </c>
      <c r="G41" s="71" t="s">
        <v>106</v>
      </c>
      <c r="H41" s="71">
        <v>1</v>
      </c>
      <c r="I41" s="71" t="s">
        <v>60</v>
      </c>
      <c r="J41" s="71">
        <v>1</v>
      </c>
      <c r="K41" s="71" t="s">
        <v>153</v>
      </c>
      <c r="L41" s="71" t="s">
        <v>27</v>
      </c>
      <c r="M41" s="71" t="s">
        <v>32</v>
      </c>
      <c r="N41" s="677" t="s">
        <v>194</v>
      </c>
      <c r="O41" s="678"/>
      <c r="S41" s="74"/>
      <c r="T41" s="74"/>
      <c r="U41" s="74"/>
      <c r="V41" s="74"/>
      <c r="W41" s="74"/>
    </row>
    <row r="42" spans="1:23" ht="9.9499999999999993" customHeight="1">
      <c r="A42" s="43">
        <v>37</v>
      </c>
      <c r="B42" s="682"/>
      <c r="C42" s="700"/>
      <c r="D42" s="700"/>
      <c r="E42" s="700"/>
      <c r="F42" s="78">
        <v>0.59027777777777779</v>
      </c>
      <c r="G42" s="93" t="s">
        <v>78</v>
      </c>
      <c r="H42" s="93"/>
      <c r="I42" s="93" t="s">
        <v>60</v>
      </c>
      <c r="J42" s="93"/>
      <c r="K42" s="93" t="s">
        <v>27</v>
      </c>
      <c r="L42" s="93" t="s">
        <v>106</v>
      </c>
      <c r="M42" s="93" t="s">
        <v>199</v>
      </c>
      <c r="N42" s="677" t="s">
        <v>180</v>
      </c>
      <c r="O42" s="678"/>
      <c r="S42" s="74"/>
      <c r="T42" s="74"/>
      <c r="U42" s="74"/>
      <c r="V42" s="74"/>
      <c r="W42" s="74"/>
    </row>
    <row r="43" spans="1:23" ht="9.9499999999999993" customHeight="1">
      <c r="A43" s="43">
        <v>38</v>
      </c>
      <c r="B43" s="682"/>
      <c r="C43" s="700"/>
      <c r="D43" s="700"/>
      <c r="E43" s="700"/>
      <c r="F43" s="78">
        <v>0.625</v>
      </c>
      <c r="G43" s="71" t="s">
        <v>33</v>
      </c>
      <c r="H43" s="71">
        <v>0</v>
      </c>
      <c r="I43" s="71" t="s">
        <v>60</v>
      </c>
      <c r="J43" s="71">
        <v>9</v>
      </c>
      <c r="K43" s="71" t="s">
        <v>106</v>
      </c>
      <c r="L43" s="71" t="s">
        <v>198</v>
      </c>
      <c r="M43" s="71" t="s">
        <v>27</v>
      </c>
      <c r="N43" s="677" t="s">
        <v>194</v>
      </c>
      <c r="O43" s="678"/>
      <c r="S43" s="74"/>
      <c r="T43" s="74"/>
      <c r="U43" s="74"/>
      <c r="V43" s="74"/>
      <c r="W43" s="74"/>
    </row>
    <row r="44" spans="1:23" ht="9.9499999999999993" customHeight="1">
      <c r="A44" s="43">
        <f t="shared" si="0"/>
        <v>39</v>
      </c>
      <c r="B44" s="682"/>
      <c r="C44" s="700"/>
      <c r="D44" s="700"/>
      <c r="E44" s="700"/>
      <c r="F44" s="78">
        <v>0.65972222222222221</v>
      </c>
      <c r="G44" s="71" t="s">
        <v>198</v>
      </c>
      <c r="H44" s="71">
        <v>3</v>
      </c>
      <c r="I44" s="71" t="s">
        <v>60</v>
      </c>
      <c r="J44" s="71">
        <v>0</v>
      </c>
      <c r="K44" s="71" t="s">
        <v>166</v>
      </c>
      <c r="L44" s="94" t="s">
        <v>33</v>
      </c>
      <c r="M44" s="95" t="s">
        <v>106</v>
      </c>
      <c r="N44" s="677" t="s">
        <v>194</v>
      </c>
      <c r="O44" s="678"/>
      <c r="S44" s="74"/>
      <c r="T44" s="74"/>
      <c r="U44" s="74"/>
      <c r="V44" s="74"/>
      <c r="W44" s="74"/>
    </row>
    <row r="45" spans="1:23" ht="9.9499999999999993" customHeight="1">
      <c r="A45" s="43">
        <f t="shared" si="0"/>
        <v>40</v>
      </c>
      <c r="B45" s="682"/>
      <c r="C45" s="700"/>
      <c r="D45" s="700"/>
      <c r="E45" s="700"/>
      <c r="F45" s="79">
        <v>0.69444444444444453</v>
      </c>
      <c r="G45" s="71" t="s">
        <v>33</v>
      </c>
      <c r="H45" s="71">
        <v>0</v>
      </c>
      <c r="I45" s="71" t="s">
        <v>60</v>
      </c>
      <c r="J45" s="71">
        <v>9</v>
      </c>
      <c r="K45" s="71" t="s">
        <v>27</v>
      </c>
      <c r="L45" s="71" t="s">
        <v>166</v>
      </c>
      <c r="M45" s="71" t="s">
        <v>198</v>
      </c>
      <c r="N45" s="677" t="s">
        <v>181</v>
      </c>
      <c r="O45" s="678"/>
      <c r="S45" s="74"/>
      <c r="T45" s="74"/>
      <c r="U45" s="74"/>
      <c r="V45" s="74"/>
      <c r="W45" s="74"/>
    </row>
    <row r="46" spans="1:23" ht="9.9499999999999993" customHeight="1" thickBot="1">
      <c r="A46" s="43">
        <f t="shared" si="0"/>
        <v>41</v>
      </c>
      <c r="B46" s="682"/>
      <c r="C46" s="700"/>
      <c r="D46" s="700"/>
      <c r="E46" s="700"/>
      <c r="F46" s="79"/>
      <c r="G46" s="105"/>
      <c r="H46" s="105"/>
      <c r="I46" s="105" t="s">
        <v>60</v>
      </c>
      <c r="J46" s="105"/>
      <c r="K46" s="105"/>
      <c r="L46" s="105"/>
      <c r="M46" s="105"/>
      <c r="N46" s="679" t="s">
        <v>194</v>
      </c>
      <c r="O46" s="680"/>
    </row>
    <row r="47" spans="1:23" ht="9.9499999999999993" customHeight="1">
      <c r="A47" s="43">
        <f t="shared" si="0"/>
        <v>42</v>
      </c>
      <c r="B47" s="681">
        <v>42883</v>
      </c>
      <c r="C47" s="684" t="s">
        <v>197</v>
      </c>
      <c r="D47" s="160" t="s">
        <v>155</v>
      </c>
      <c r="E47" s="687" t="s">
        <v>200</v>
      </c>
      <c r="F47" s="44">
        <v>0.375</v>
      </c>
      <c r="G47" s="111" t="s">
        <v>153</v>
      </c>
      <c r="H47" s="111">
        <v>8</v>
      </c>
      <c r="I47" s="111" t="s">
        <v>60</v>
      </c>
      <c r="J47" s="111">
        <v>0</v>
      </c>
      <c r="K47" s="111" t="s">
        <v>33</v>
      </c>
      <c r="L47" s="111" t="s">
        <v>201</v>
      </c>
      <c r="M47" s="161" t="s">
        <v>32</v>
      </c>
      <c r="N47" s="690" t="s">
        <v>202</v>
      </c>
      <c r="O47" s="691"/>
    </row>
    <row r="48" spans="1:23" ht="9.9499999999999993" customHeight="1">
      <c r="A48" s="43">
        <f t="shared" si="0"/>
        <v>43</v>
      </c>
      <c r="B48" s="682"/>
      <c r="C48" s="685"/>
      <c r="D48" s="162" t="s">
        <v>203</v>
      </c>
      <c r="E48" s="688"/>
      <c r="F48" s="22">
        <v>0.40972222222222227</v>
      </c>
      <c r="G48" s="102" t="s">
        <v>27</v>
      </c>
      <c r="H48" s="102">
        <v>2</v>
      </c>
      <c r="I48" s="102" t="s">
        <v>60</v>
      </c>
      <c r="J48" s="102">
        <v>6</v>
      </c>
      <c r="K48" s="102" t="s">
        <v>32</v>
      </c>
      <c r="L48" s="102" t="s">
        <v>31</v>
      </c>
      <c r="M48" s="163" t="s">
        <v>153</v>
      </c>
      <c r="N48" s="692" t="s">
        <v>204</v>
      </c>
      <c r="O48" s="693"/>
    </row>
    <row r="49" spans="1:15" ht="9.9499999999999993" customHeight="1">
      <c r="A49" s="43">
        <v>44</v>
      </c>
      <c r="B49" s="682"/>
      <c r="C49" s="685"/>
      <c r="D49" s="696" t="s">
        <v>205</v>
      </c>
      <c r="E49" s="688"/>
      <c r="F49" s="22">
        <v>0.44444444444444442</v>
      </c>
      <c r="G49" s="102" t="s">
        <v>153</v>
      </c>
      <c r="H49" s="102">
        <v>1</v>
      </c>
      <c r="I49" s="102" t="s">
        <v>60</v>
      </c>
      <c r="J49" s="102">
        <v>2</v>
      </c>
      <c r="K49" s="102" t="s">
        <v>31</v>
      </c>
      <c r="L49" s="164" t="s">
        <v>32</v>
      </c>
      <c r="M49" s="165" t="s">
        <v>201</v>
      </c>
      <c r="N49" s="694"/>
      <c r="O49" s="695"/>
    </row>
    <row r="50" spans="1:15" ht="9.9499999999999993" customHeight="1">
      <c r="A50" s="43">
        <f t="shared" si="0"/>
        <v>45</v>
      </c>
      <c r="B50" s="682"/>
      <c r="C50" s="685"/>
      <c r="D50" s="697"/>
      <c r="E50" s="688"/>
      <c r="F50" s="22">
        <v>0.47916666666666669</v>
      </c>
      <c r="G50" s="93" t="s">
        <v>191</v>
      </c>
      <c r="H50" s="93"/>
      <c r="I50" s="93" t="s">
        <v>60</v>
      </c>
      <c r="J50" s="93"/>
      <c r="K50" s="93" t="s">
        <v>206</v>
      </c>
      <c r="L50" s="102" t="s">
        <v>206</v>
      </c>
      <c r="M50" s="163" t="s">
        <v>207</v>
      </c>
      <c r="N50" s="723" t="s">
        <v>208</v>
      </c>
      <c r="O50" s="724"/>
    </row>
    <row r="51" spans="1:15" ht="9.9499999999999993" customHeight="1">
      <c r="A51" s="43">
        <f t="shared" si="0"/>
        <v>46</v>
      </c>
      <c r="B51" s="682"/>
      <c r="C51" s="685"/>
      <c r="D51" s="697"/>
      <c r="E51" s="688"/>
      <c r="F51" s="22">
        <v>0.51388888888888895</v>
      </c>
      <c r="G51" s="164" t="s">
        <v>27</v>
      </c>
      <c r="H51" s="164">
        <v>3</v>
      </c>
      <c r="I51" s="164" t="s">
        <v>60</v>
      </c>
      <c r="J51" s="164">
        <v>0</v>
      </c>
      <c r="K51" s="164" t="s">
        <v>106</v>
      </c>
      <c r="L51" s="102" t="s">
        <v>191</v>
      </c>
      <c r="M51" s="163" t="s">
        <v>190</v>
      </c>
      <c r="N51" s="725" t="s">
        <v>209</v>
      </c>
      <c r="O51" s="707"/>
    </row>
    <row r="52" spans="1:15" ht="9.9499999999999993" customHeight="1" thickBot="1">
      <c r="A52" s="43">
        <v>47</v>
      </c>
      <c r="B52" s="682"/>
      <c r="C52" s="685"/>
      <c r="D52" s="698"/>
      <c r="E52" s="689"/>
      <c r="F52" s="45">
        <v>0.54861111111111105</v>
      </c>
      <c r="G52" s="166" t="s">
        <v>90</v>
      </c>
      <c r="H52" s="166"/>
      <c r="I52" s="166" t="s">
        <v>60</v>
      </c>
      <c r="J52" s="166"/>
      <c r="K52" s="166" t="s">
        <v>106</v>
      </c>
      <c r="L52" s="107" t="s">
        <v>210</v>
      </c>
      <c r="M52" s="167"/>
      <c r="N52" s="692" t="s">
        <v>211</v>
      </c>
      <c r="O52" s="693"/>
    </row>
    <row r="53" spans="1:15" ht="9.9499999999999993" customHeight="1">
      <c r="A53" s="43">
        <f t="shared" si="0"/>
        <v>48</v>
      </c>
      <c r="B53" s="682"/>
      <c r="C53" s="685"/>
      <c r="D53" s="168" t="s">
        <v>156</v>
      </c>
      <c r="E53" s="687" t="s">
        <v>200</v>
      </c>
      <c r="F53" s="44">
        <v>0.375</v>
      </c>
      <c r="G53" s="111" t="s">
        <v>87</v>
      </c>
      <c r="H53" s="111">
        <v>3</v>
      </c>
      <c r="I53" s="111" t="s">
        <v>60</v>
      </c>
      <c r="J53" s="111">
        <v>4</v>
      </c>
      <c r="K53" s="111" t="s">
        <v>90</v>
      </c>
      <c r="L53" s="111" t="s">
        <v>212</v>
      </c>
      <c r="M53" s="161" t="s">
        <v>213</v>
      </c>
      <c r="N53" s="694"/>
      <c r="O53" s="695"/>
    </row>
    <row r="54" spans="1:15" ht="9.9499999999999993" customHeight="1">
      <c r="A54" s="43">
        <f t="shared" si="0"/>
        <v>49</v>
      </c>
      <c r="B54" s="682"/>
      <c r="C54" s="685"/>
      <c r="D54" s="169" t="s">
        <v>203</v>
      </c>
      <c r="E54" s="688"/>
      <c r="F54" s="22">
        <v>0.40972222222222227</v>
      </c>
      <c r="G54" s="170" t="s">
        <v>212</v>
      </c>
      <c r="H54" s="171"/>
      <c r="I54" s="171" t="s">
        <v>60</v>
      </c>
      <c r="J54" s="171"/>
      <c r="K54" s="171" t="s">
        <v>213</v>
      </c>
      <c r="L54" s="102" t="s">
        <v>191</v>
      </c>
      <c r="M54" s="163" t="s">
        <v>190</v>
      </c>
      <c r="N54" s="723"/>
      <c r="O54" s="724"/>
    </row>
    <row r="55" spans="1:15" ht="9.9499999999999993" customHeight="1">
      <c r="A55" s="43">
        <f t="shared" si="0"/>
        <v>50</v>
      </c>
      <c r="B55" s="682"/>
      <c r="C55" s="685"/>
      <c r="D55" s="726" t="s">
        <v>214</v>
      </c>
      <c r="E55" s="688"/>
      <c r="F55" s="22">
        <v>0.44444444444444442</v>
      </c>
      <c r="G55" s="106" t="s">
        <v>33</v>
      </c>
      <c r="H55" s="106">
        <v>0</v>
      </c>
      <c r="I55" s="106" t="s">
        <v>60</v>
      </c>
      <c r="J55" s="106">
        <v>16</v>
      </c>
      <c r="K55" s="102" t="s">
        <v>190</v>
      </c>
      <c r="L55" s="102" t="s">
        <v>82</v>
      </c>
      <c r="M55" s="163" t="s">
        <v>212</v>
      </c>
      <c r="N55" s="172"/>
      <c r="O55" s="110"/>
    </row>
    <row r="56" spans="1:15" ht="9.9499999999999993" customHeight="1">
      <c r="A56" s="43">
        <f t="shared" si="0"/>
        <v>51</v>
      </c>
      <c r="B56" s="682"/>
      <c r="C56" s="685"/>
      <c r="D56" s="727"/>
      <c r="E56" s="688"/>
      <c r="F56" s="22">
        <v>0.47916666666666669</v>
      </c>
      <c r="G56" s="170" t="s">
        <v>212</v>
      </c>
      <c r="H56" s="171"/>
      <c r="I56" s="171" t="s">
        <v>60</v>
      </c>
      <c r="J56" s="171"/>
      <c r="K56" s="171" t="s">
        <v>82</v>
      </c>
      <c r="L56" s="102" t="s">
        <v>190</v>
      </c>
      <c r="M56" s="163" t="s">
        <v>33</v>
      </c>
      <c r="N56" s="172"/>
      <c r="O56" s="110"/>
    </row>
    <row r="57" spans="1:15" ht="9.9499999999999993" customHeight="1">
      <c r="A57" s="43">
        <f t="shared" si="0"/>
        <v>52</v>
      </c>
      <c r="B57" s="682"/>
      <c r="C57" s="685"/>
      <c r="D57" s="727"/>
      <c r="E57" s="688"/>
      <c r="F57" s="22">
        <v>0.51388888888888895</v>
      </c>
      <c r="G57" s="171" t="s">
        <v>213</v>
      </c>
      <c r="H57" s="729" t="s">
        <v>199</v>
      </c>
      <c r="I57" s="730"/>
      <c r="J57" s="731"/>
      <c r="K57" s="171" t="s">
        <v>82</v>
      </c>
      <c r="L57" s="102" t="s">
        <v>210</v>
      </c>
      <c r="M57" s="173"/>
      <c r="N57" s="172"/>
      <c r="O57" s="110"/>
    </row>
    <row r="58" spans="1:15" ht="9.9499999999999993" customHeight="1" thickBot="1">
      <c r="A58" s="43">
        <f t="shared" si="0"/>
        <v>53</v>
      </c>
      <c r="B58" s="683"/>
      <c r="C58" s="686"/>
      <c r="D58" s="728"/>
      <c r="E58" s="689"/>
      <c r="F58" s="45"/>
      <c r="G58" s="107" t="s">
        <v>194</v>
      </c>
      <c r="H58" s="107"/>
      <c r="I58" s="107"/>
      <c r="J58" s="107"/>
      <c r="K58" s="107" t="s">
        <v>194</v>
      </c>
      <c r="L58" s="174"/>
      <c r="M58" s="175"/>
      <c r="N58" s="176"/>
      <c r="O58" s="113"/>
    </row>
    <row r="59" spans="1:15" ht="30" customHeight="1">
      <c r="A59" s="43">
        <f t="shared" si="0"/>
        <v>54</v>
      </c>
      <c r="B59" s="708">
        <v>42896</v>
      </c>
      <c r="C59" s="711" t="s">
        <v>58</v>
      </c>
      <c r="D59" s="168" t="s">
        <v>215</v>
      </c>
      <c r="E59" s="714" t="s">
        <v>186</v>
      </c>
      <c r="F59" s="44">
        <v>0.625</v>
      </c>
      <c r="G59" s="177" t="s">
        <v>153</v>
      </c>
      <c r="H59" s="177">
        <v>2</v>
      </c>
      <c r="I59" s="177" t="s">
        <v>60</v>
      </c>
      <c r="J59" s="177">
        <v>0</v>
      </c>
      <c r="K59" s="177" t="s">
        <v>216</v>
      </c>
      <c r="L59" s="111" t="s">
        <v>106</v>
      </c>
      <c r="M59" s="178" t="s">
        <v>106</v>
      </c>
      <c r="N59" s="717" t="s">
        <v>217</v>
      </c>
      <c r="O59" s="718"/>
    </row>
    <row r="60" spans="1:15" ht="30" customHeight="1">
      <c r="A60" s="43">
        <f t="shared" si="0"/>
        <v>55</v>
      </c>
      <c r="B60" s="709"/>
      <c r="C60" s="712"/>
      <c r="D60" s="169" t="s">
        <v>218</v>
      </c>
      <c r="E60" s="715"/>
      <c r="F60" s="22">
        <v>0.65972222222222221</v>
      </c>
      <c r="G60" s="164" t="s">
        <v>106</v>
      </c>
      <c r="H60" s="164">
        <v>2</v>
      </c>
      <c r="I60" s="164" t="s">
        <v>60</v>
      </c>
      <c r="J60" s="164">
        <v>1</v>
      </c>
      <c r="K60" s="164" t="s">
        <v>216</v>
      </c>
      <c r="L60" s="102" t="s">
        <v>153</v>
      </c>
      <c r="M60" s="179" t="s">
        <v>153</v>
      </c>
      <c r="N60" s="719"/>
      <c r="O60" s="720"/>
    </row>
    <row r="61" spans="1:15" ht="30" customHeight="1">
      <c r="A61" s="43">
        <f t="shared" si="0"/>
        <v>56</v>
      </c>
      <c r="B61" s="709"/>
      <c r="C61" s="712"/>
      <c r="D61" s="169"/>
      <c r="E61" s="715"/>
      <c r="F61" s="22">
        <v>0.69444444444444453</v>
      </c>
      <c r="G61" s="93" t="s">
        <v>153</v>
      </c>
      <c r="H61" s="93"/>
      <c r="I61" s="93" t="s">
        <v>60</v>
      </c>
      <c r="J61" s="93"/>
      <c r="K61" s="93" t="s">
        <v>106</v>
      </c>
      <c r="L61" s="164" t="s">
        <v>216</v>
      </c>
      <c r="M61" s="179" t="s">
        <v>149</v>
      </c>
      <c r="N61" s="719"/>
      <c r="O61" s="720"/>
    </row>
    <row r="62" spans="1:15" ht="15" customHeight="1" thickBot="1">
      <c r="A62" s="43">
        <f t="shared" si="0"/>
        <v>57</v>
      </c>
      <c r="B62" s="710"/>
      <c r="C62" s="713"/>
      <c r="D62" s="180"/>
      <c r="E62" s="716"/>
      <c r="F62" s="45"/>
      <c r="G62" s="174"/>
      <c r="H62" s="174"/>
      <c r="I62" s="174"/>
      <c r="J62" s="174"/>
      <c r="K62" s="174"/>
      <c r="L62" s="107"/>
      <c r="M62" s="181"/>
      <c r="N62" s="721"/>
      <c r="O62" s="722"/>
    </row>
    <row r="63" spans="1:15" ht="15" customHeight="1">
      <c r="A63" s="43">
        <f t="shared" si="0"/>
        <v>58</v>
      </c>
      <c r="B63" s="682">
        <v>42903</v>
      </c>
      <c r="C63" s="685" t="s">
        <v>81</v>
      </c>
      <c r="D63" s="182" t="s">
        <v>215</v>
      </c>
      <c r="E63" s="715" t="s">
        <v>186</v>
      </c>
      <c r="F63" s="92"/>
      <c r="G63" s="183"/>
      <c r="H63" s="183"/>
      <c r="I63" s="183"/>
      <c r="J63" s="183"/>
      <c r="K63" s="183"/>
      <c r="L63" s="106"/>
      <c r="M63" s="184"/>
      <c r="N63" s="743" t="s">
        <v>268</v>
      </c>
      <c r="O63" s="691"/>
    </row>
    <row r="64" spans="1:15" ht="15" customHeight="1">
      <c r="A64" s="43">
        <f t="shared" si="0"/>
        <v>59</v>
      </c>
      <c r="B64" s="682"/>
      <c r="C64" s="685"/>
      <c r="D64" s="169" t="s">
        <v>219</v>
      </c>
      <c r="E64" s="715"/>
      <c r="F64" s="22"/>
      <c r="G64" s="164"/>
      <c r="H64" s="164"/>
      <c r="I64" s="164"/>
      <c r="J64" s="164"/>
      <c r="K64" s="164"/>
      <c r="L64" s="102"/>
      <c r="M64" s="179"/>
      <c r="N64" s="706" t="s">
        <v>220</v>
      </c>
      <c r="O64" s="707"/>
    </row>
    <row r="65" spans="1:15" ht="15" customHeight="1">
      <c r="A65" s="43">
        <f t="shared" si="0"/>
        <v>60</v>
      </c>
      <c r="B65" s="682"/>
      <c r="C65" s="685"/>
      <c r="D65" s="169"/>
      <c r="E65" s="715"/>
      <c r="F65" s="185" t="s">
        <v>165</v>
      </c>
      <c r="G65" s="164" t="s">
        <v>194</v>
      </c>
      <c r="H65" s="164"/>
      <c r="I65" s="164" t="s">
        <v>165</v>
      </c>
      <c r="J65" s="164"/>
      <c r="K65" s="164" t="s">
        <v>165</v>
      </c>
      <c r="L65" s="102"/>
      <c r="M65" s="179"/>
      <c r="N65" s="706"/>
      <c r="O65" s="707"/>
    </row>
    <row r="66" spans="1:15" ht="30" customHeight="1">
      <c r="A66" s="43">
        <f t="shared" si="0"/>
        <v>61</v>
      </c>
      <c r="B66" s="682"/>
      <c r="C66" s="685"/>
      <c r="D66" s="169"/>
      <c r="E66" s="715"/>
      <c r="F66" s="251" t="s">
        <v>269</v>
      </c>
      <c r="G66" s="102" t="s">
        <v>153</v>
      </c>
      <c r="H66" s="102">
        <v>1</v>
      </c>
      <c r="I66" s="102" t="s">
        <v>60</v>
      </c>
      <c r="J66" s="102">
        <v>4</v>
      </c>
      <c r="K66" s="102" t="s">
        <v>78</v>
      </c>
      <c r="L66" s="102" t="s">
        <v>174</v>
      </c>
      <c r="M66" s="179" t="s">
        <v>106</v>
      </c>
      <c r="N66" s="706"/>
      <c r="O66" s="707"/>
    </row>
    <row r="67" spans="1:15" ht="30" customHeight="1">
      <c r="A67" s="43">
        <f t="shared" si="0"/>
        <v>62</v>
      </c>
      <c r="B67" s="682"/>
      <c r="C67" s="685"/>
      <c r="D67" s="169"/>
      <c r="E67" s="715"/>
      <c r="F67" s="22">
        <v>0.55555555555555558</v>
      </c>
      <c r="G67" s="93" t="s">
        <v>106</v>
      </c>
      <c r="H67" s="93"/>
      <c r="I67" s="93" t="s">
        <v>60</v>
      </c>
      <c r="J67" s="93"/>
      <c r="K67" s="93" t="s">
        <v>221</v>
      </c>
      <c r="L67" s="34" t="s">
        <v>270</v>
      </c>
      <c r="M67" s="179" t="s">
        <v>149</v>
      </c>
      <c r="N67" s="706"/>
      <c r="O67" s="707"/>
    </row>
    <row r="68" spans="1:15" ht="30" customHeight="1">
      <c r="A68" s="43">
        <f t="shared" si="0"/>
        <v>63</v>
      </c>
      <c r="B68" s="682"/>
      <c r="C68" s="685"/>
      <c r="D68" s="169"/>
      <c r="E68" s="715"/>
      <c r="F68" s="22">
        <v>0.59027777777777779</v>
      </c>
      <c r="G68" s="93" t="s">
        <v>32</v>
      </c>
      <c r="H68" s="93"/>
      <c r="I68" s="93" t="s">
        <v>60</v>
      </c>
      <c r="J68" s="93"/>
      <c r="K68" s="250" t="s">
        <v>267</v>
      </c>
      <c r="L68" s="102" t="s">
        <v>222</v>
      </c>
      <c r="M68" s="179" t="s">
        <v>199</v>
      </c>
      <c r="N68" s="706"/>
      <c r="O68" s="707"/>
    </row>
    <row r="69" spans="1:15" ht="30" customHeight="1">
      <c r="A69" s="43">
        <f t="shared" ref="A69" si="1">A68+1</f>
        <v>64</v>
      </c>
      <c r="B69" s="682"/>
      <c r="C69" s="685"/>
      <c r="D69" s="169"/>
      <c r="E69" s="715"/>
      <c r="F69" s="22">
        <v>0.625</v>
      </c>
      <c r="G69" s="106" t="s">
        <v>153</v>
      </c>
      <c r="H69" s="106">
        <v>0</v>
      </c>
      <c r="I69" s="106" t="s">
        <v>60</v>
      </c>
      <c r="J69" s="106">
        <v>8</v>
      </c>
      <c r="K69" s="106" t="s">
        <v>170</v>
      </c>
      <c r="L69" s="34" t="s">
        <v>271</v>
      </c>
      <c r="M69" s="179" t="s">
        <v>32</v>
      </c>
      <c r="N69" s="706" t="s">
        <v>223</v>
      </c>
      <c r="O69" s="707"/>
    </row>
    <row r="70" spans="1:15" ht="30" customHeight="1">
      <c r="A70" s="43">
        <f>A69+1</f>
        <v>65</v>
      </c>
      <c r="B70" s="682"/>
      <c r="C70" s="685"/>
      <c r="D70" s="169"/>
      <c r="E70" s="715"/>
      <c r="F70" s="22">
        <v>0.65972222222222221</v>
      </c>
      <c r="G70" s="93" t="s">
        <v>171</v>
      </c>
      <c r="H70" s="93"/>
      <c r="I70" s="93"/>
      <c r="J70" s="93"/>
      <c r="K70" s="93" t="s">
        <v>32</v>
      </c>
      <c r="L70" s="102" t="s">
        <v>170</v>
      </c>
      <c r="M70" s="179" t="s">
        <v>199</v>
      </c>
      <c r="N70" s="706"/>
      <c r="O70" s="707"/>
    </row>
    <row r="71" spans="1:15" ht="30" customHeight="1" thickBot="1">
      <c r="A71" s="43">
        <f>A70+1</f>
        <v>66</v>
      </c>
      <c r="B71" s="683"/>
      <c r="C71" s="686"/>
      <c r="D71" s="180"/>
      <c r="E71" s="716"/>
      <c r="F71" s="45">
        <v>0.69444444444444453</v>
      </c>
      <c r="G71" s="107" t="s">
        <v>106</v>
      </c>
      <c r="H71" s="107">
        <v>1</v>
      </c>
      <c r="I71" s="107" t="s">
        <v>60</v>
      </c>
      <c r="J71" s="107">
        <v>6</v>
      </c>
      <c r="K71" s="107" t="s">
        <v>90</v>
      </c>
      <c r="L71" s="107" t="s">
        <v>32</v>
      </c>
      <c r="M71" s="181" t="s">
        <v>174</v>
      </c>
      <c r="N71" s="738"/>
      <c r="O71" s="739"/>
    </row>
    <row r="72" spans="1:15" ht="15" customHeight="1">
      <c r="A72" s="43">
        <f>A71+1</f>
        <v>67</v>
      </c>
      <c r="B72" s="682">
        <v>42903</v>
      </c>
      <c r="C72" s="685" t="s">
        <v>81</v>
      </c>
      <c r="D72" s="186" t="s">
        <v>157</v>
      </c>
      <c r="E72" s="714" t="s">
        <v>224</v>
      </c>
      <c r="F72" s="92" t="s">
        <v>165</v>
      </c>
      <c r="G72" s="106"/>
      <c r="H72" s="106"/>
      <c r="I72" s="106" t="s">
        <v>60</v>
      </c>
      <c r="J72" s="106"/>
      <c r="K72" s="106"/>
      <c r="L72" s="106"/>
      <c r="M72" s="184"/>
      <c r="N72" s="187" t="s">
        <v>165</v>
      </c>
      <c r="O72" s="188"/>
    </row>
    <row r="73" spans="1:15" ht="15" customHeight="1">
      <c r="A73" s="43">
        <f t="shared" ref="A73:A116" si="2">A72+1</f>
        <v>68</v>
      </c>
      <c r="B73" s="682"/>
      <c r="C73" s="685"/>
      <c r="D73" s="162" t="s">
        <v>225</v>
      </c>
      <c r="E73" s="715"/>
      <c r="F73" s="22" t="s">
        <v>226</v>
      </c>
      <c r="G73" s="102" t="s">
        <v>165</v>
      </c>
      <c r="H73" s="102"/>
      <c r="I73" s="102" t="s">
        <v>60</v>
      </c>
      <c r="J73" s="102"/>
      <c r="K73" s="102" t="s">
        <v>165</v>
      </c>
      <c r="L73" s="102" t="s">
        <v>165</v>
      </c>
      <c r="M73" s="179" t="s">
        <v>165</v>
      </c>
      <c r="N73" s="90" t="s">
        <v>194</v>
      </c>
      <c r="O73" s="110"/>
    </row>
    <row r="74" spans="1:15" ht="15" customHeight="1">
      <c r="A74" s="43">
        <f t="shared" si="2"/>
        <v>69</v>
      </c>
      <c r="B74" s="682"/>
      <c r="C74" s="685"/>
      <c r="D74" s="162"/>
      <c r="E74" s="715"/>
      <c r="F74" s="22" t="s">
        <v>194</v>
      </c>
      <c r="G74" s="102" t="s">
        <v>165</v>
      </c>
      <c r="H74" s="102"/>
      <c r="I74" s="102" t="s">
        <v>60</v>
      </c>
      <c r="J74" s="102"/>
      <c r="K74" s="102" t="s">
        <v>165</v>
      </c>
      <c r="L74" s="102" t="s">
        <v>194</v>
      </c>
      <c r="M74" s="179" t="s">
        <v>194</v>
      </c>
      <c r="N74" s="90"/>
      <c r="O74" s="110"/>
    </row>
    <row r="75" spans="1:15" ht="15" customHeight="1">
      <c r="A75" s="43">
        <f t="shared" si="2"/>
        <v>70</v>
      </c>
      <c r="B75" s="682"/>
      <c r="C75" s="685"/>
      <c r="D75" s="189"/>
      <c r="E75" s="715"/>
      <c r="F75" s="22" t="s">
        <v>165</v>
      </c>
      <c r="G75" s="164" t="s">
        <v>165</v>
      </c>
      <c r="H75" s="164"/>
      <c r="I75" s="164" t="s">
        <v>60</v>
      </c>
      <c r="J75" s="164"/>
      <c r="K75" s="164" t="s">
        <v>194</v>
      </c>
      <c r="L75" s="102" t="s">
        <v>165</v>
      </c>
      <c r="M75" s="43"/>
      <c r="N75" s="740" t="s">
        <v>165</v>
      </c>
      <c r="O75" s="741"/>
    </row>
    <row r="76" spans="1:15" ht="15" customHeight="1">
      <c r="A76" s="43">
        <f t="shared" si="2"/>
        <v>71</v>
      </c>
      <c r="B76" s="682"/>
      <c r="C76" s="685"/>
      <c r="D76" s="189"/>
      <c r="E76" s="715"/>
      <c r="F76" s="22" t="s">
        <v>165</v>
      </c>
      <c r="G76" s="102" t="s">
        <v>226</v>
      </c>
      <c r="H76" s="102"/>
      <c r="I76" s="102" t="s">
        <v>60</v>
      </c>
      <c r="J76" s="102"/>
      <c r="K76" s="102" t="s">
        <v>165</v>
      </c>
      <c r="L76" s="102" t="s">
        <v>194</v>
      </c>
      <c r="M76" s="101" t="s">
        <v>165</v>
      </c>
      <c r="N76" s="740" t="s">
        <v>227</v>
      </c>
      <c r="O76" s="741"/>
    </row>
    <row r="77" spans="1:15" ht="30" customHeight="1">
      <c r="A77" s="43">
        <f t="shared" si="2"/>
        <v>72</v>
      </c>
      <c r="B77" s="682"/>
      <c r="C77" s="685"/>
      <c r="D77" s="189"/>
      <c r="E77" s="715"/>
      <c r="F77" s="22">
        <v>0.59027777777777779</v>
      </c>
      <c r="G77" s="102" t="s">
        <v>31</v>
      </c>
      <c r="H77" s="102">
        <v>7</v>
      </c>
      <c r="I77" s="102" t="s">
        <v>60</v>
      </c>
      <c r="J77" s="102">
        <v>0</v>
      </c>
      <c r="K77" s="102" t="s">
        <v>33</v>
      </c>
      <c r="L77" s="102" t="s">
        <v>216</v>
      </c>
      <c r="M77" s="179" t="s">
        <v>201</v>
      </c>
      <c r="N77" s="740" t="s">
        <v>228</v>
      </c>
      <c r="O77" s="742"/>
    </row>
    <row r="78" spans="1:15" ht="30" customHeight="1">
      <c r="A78" s="43">
        <f t="shared" si="2"/>
        <v>73</v>
      </c>
      <c r="B78" s="682"/>
      <c r="C78" s="685"/>
      <c r="D78" s="189"/>
      <c r="E78" s="715"/>
      <c r="F78" s="22">
        <v>0.625</v>
      </c>
      <c r="G78" s="102" t="s">
        <v>201</v>
      </c>
      <c r="H78" s="102">
        <v>0</v>
      </c>
      <c r="I78" s="102" t="s">
        <v>60</v>
      </c>
      <c r="J78" s="102">
        <v>2</v>
      </c>
      <c r="K78" s="102" t="s">
        <v>216</v>
      </c>
      <c r="L78" s="102" t="s">
        <v>33</v>
      </c>
      <c r="M78" s="179" t="s">
        <v>31</v>
      </c>
      <c r="N78" s="706"/>
      <c r="O78" s="707"/>
    </row>
    <row r="79" spans="1:15" ht="30" customHeight="1">
      <c r="A79" s="43">
        <f t="shared" si="2"/>
        <v>74</v>
      </c>
      <c r="B79" s="682"/>
      <c r="C79" s="685"/>
      <c r="D79" s="189"/>
      <c r="E79" s="715"/>
      <c r="F79" s="22">
        <v>0.65972222222222221</v>
      </c>
      <c r="G79" s="93" t="s">
        <v>201</v>
      </c>
      <c r="H79" s="93"/>
      <c r="I79" s="93" t="s">
        <v>60</v>
      </c>
      <c r="J79" s="93"/>
      <c r="K79" s="93" t="s">
        <v>33</v>
      </c>
      <c r="L79" s="102" t="s">
        <v>31</v>
      </c>
      <c r="M79" s="179" t="s">
        <v>149</v>
      </c>
      <c r="N79" s="90"/>
      <c r="O79" s="110"/>
    </row>
    <row r="80" spans="1:15" ht="30" customHeight="1" thickBot="1">
      <c r="A80" s="43">
        <f t="shared" si="2"/>
        <v>75</v>
      </c>
      <c r="B80" s="683"/>
      <c r="C80" s="686"/>
      <c r="D80" s="190"/>
      <c r="E80" s="716"/>
      <c r="F80" s="45">
        <v>0.69444444444444453</v>
      </c>
      <c r="G80" s="107" t="s">
        <v>31</v>
      </c>
      <c r="H80" s="107">
        <v>0</v>
      </c>
      <c r="I80" s="107" t="s">
        <v>60</v>
      </c>
      <c r="J80" s="107">
        <v>0</v>
      </c>
      <c r="K80" s="107" t="s">
        <v>216</v>
      </c>
      <c r="L80" s="107" t="s">
        <v>201</v>
      </c>
      <c r="M80" s="181" t="s">
        <v>33</v>
      </c>
      <c r="N80" s="89"/>
      <c r="O80" s="113"/>
    </row>
    <row r="81" spans="1:15" ht="30" customHeight="1">
      <c r="A81" s="43">
        <f t="shared" si="2"/>
        <v>76</v>
      </c>
      <c r="B81" s="732">
        <v>42910</v>
      </c>
      <c r="C81" s="735" t="s">
        <v>81</v>
      </c>
      <c r="D81" s="191" t="s">
        <v>157</v>
      </c>
      <c r="E81" s="81"/>
      <c r="F81" s="44"/>
      <c r="G81" s="111"/>
      <c r="H81" s="111"/>
      <c r="I81" s="111" t="s">
        <v>60</v>
      </c>
      <c r="J81" s="111"/>
      <c r="K81" s="111"/>
      <c r="L81" s="111"/>
      <c r="M81" s="178"/>
      <c r="N81" s="91"/>
      <c r="O81" s="109"/>
    </row>
    <row r="82" spans="1:15" ht="30" customHeight="1">
      <c r="A82" s="43">
        <f t="shared" si="2"/>
        <v>77</v>
      </c>
      <c r="B82" s="733"/>
      <c r="C82" s="736"/>
      <c r="D82" s="192" t="s">
        <v>229</v>
      </c>
      <c r="E82" s="38"/>
      <c r="F82" s="22"/>
      <c r="G82" s="102"/>
      <c r="H82" s="102"/>
      <c r="I82" s="102" t="s">
        <v>60</v>
      </c>
      <c r="J82" s="102"/>
      <c r="K82" s="102"/>
      <c r="L82" s="102"/>
      <c r="M82" s="179"/>
      <c r="N82" s="90"/>
      <c r="O82" s="110"/>
    </row>
    <row r="83" spans="1:15" ht="30" customHeight="1">
      <c r="A83" s="43">
        <f t="shared" si="2"/>
        <v>78</v>
      </c>
      <c r="B83" s="733"/>
      <c r="C83" s="736"/>
      <c r="D83" s="192"/>
      <c r="E83" s="38"/>
      <c r="F83" s="23"/>
      <c r="G83" s="100"/>
      <c r="H83" s="100"/>
      <c r="I83" s="102" t="s">
        <v>60</v>
      </c>
      <c r="J83" s="100"/>
      <c r="K83" s="100"/>
      <c r="L83" s="100"/>
      <c r="M83" s="101"/>
      <c r="N83" s="706"/>
      <c r="O83" s="707"/>
    </row>
    <row r="84" spans="1:15" ht="30" customHeight="1">
      <c r="A84" s="43">
        <f t="shared" si="2"/>
        <v>79</v>
      </c>
      <c r="B84" s="733"/>
      <c r="C84" s="736"/>
      <c r="D84" s="193"/>
      <c r="E84" s="38"/>
      <c r="F84" s="23"/>
      <c r="G84" s="100"/>
      <c r="H84" s="100"/>
      <c r="I84" s="102" t="s">
        <v>60</v>
      </c>
      <c r="J84" s="100"/>
      <c r="K84" s="100"/>
      <c r="L84" s="100"/>
      <c r="M84" s="101"/>
      <c r="N84" s="706"/>
      <c r="O84" s="707"/>
    </row>
    <row r="85" spans="1:15" ht="30" customHeight="1">
      <c r="A85" s="43">
        <f t="shared" si="2"/>
        <v>80</v>
      </c>
      <c r="B85" s="733"/>
      <c r="C85" s="736"/>
      <c r="D85" s="193"/>
      <c r="E85" s="38"/>
      <c r="F85" s="23"/>
      <c r="H85" s="100"/>
      <c r="I85" s="102" t="s">
        <v>60</v>
      </c>
      <c r="J85" s="100"/>
      <c r="K85" s="100"/>
      <c r="L85" s="100"/>
      <c r="M85" s="101"/>
      <c r="N85" s="706"/>
      <c r="O85" s="707"/>
    </row>
    <row r="86" spans="1:15" ht="30" customHeight="1" thickBot="1">
      <c r="A86" s="43">
        <f t="shared" si="2"/>
        <v>81</v>
      </c>
      <c r="B86" s="734"/>
      <c r="C86" s="737"/>
      <c r="D86" s="194"/>
      <c r="E86" s="80"/>
      <c r="F86" s="82"/>
      <c r="G86" s="108"/>
      <c r="H86" s="108"/>
      <c r="I86" s="107" t="s">
        <v>60</v>
      </c>
      <c r="J86" s="108"/>
      <c r="K86" s="108"/>
      <c r="L86" s="108"/>
      <c r="M86" s="112"/>
      <c r="N86" s="738"/>
      <c r="O86" s="739"/>
    </row>
    <row r="87" spans="1:15" ht="15" customHeight="1">
      <c r="A87" s="43">
        <f t="shared" si="2"/>
        <v>82</v>
      </c>
    </row>
    <row r="88" spans="1:15" ht="15" customHeight="1">
      <c r="A88" s="43">
        <f t="shared" si="2"/>
        <v>83</v>
      </c>
    </row>
    <row r="89" spans="1:15" ht="30" customHeight="1">
      <c r="A89" s="43">
        <f t="shared" si="2"/>
        <v>84</v>
      </c>
    </row>
    <row r="90" spans="1:15" ht="30" customHeight="1">
      <c r="A90" s="43">
        <f t="shared" si="2"/>
        <v>85</v>
      </c>
    </row>
    <row r="91" spans="1:15" ht="30" customHeight="1">
      <c r="A91" s="43">
        <f t="shared" si="2"/>
        <v>86</v>
      </c>
    </row>
    <row r="92" spans="1:15" ht="30" customHeight="1">
      <c r="A92" s="43">
        <f t="shared" si="2"/>
        <v>87</v>
      </c>
    </row>
    <row r="93" spans="1:15" ht="15" customHeight="1">
      <c r="A93" s="43">
        <f t="shared" si="2"/>
        <v>88</v>
      </c>
    </row>
    <row r="94" spans="1:15" ht="15" customHeight="1">
      <c r="A94" s="43">
        <f t="shared" si="2"/>
        <v>89</v>
      </c>
    </row>
    <row r="95" spans="1:15" ht="15" customHeight="1">
      <c r="A95" s="43">
        <f t="shared" si="2"/>
        <v>90</v>
      </c>
    </row>
    <row r="96" spans="1:15" ht="15" customHeight="1">
      <c r="A96" s="43">
        <f t="shared" si="2"/>
        <v>91</v>
      </c>
    </row>
    <row r="97" spans="1:1" ht="15" customHeight="1">
      <c r="A97" s="43">
        <f t="shared" si="2"/>
        <v>92</v>
      </c>
    </row>
    <row r="98" spans="1:1" ht="15" customHeight="1">
      <c r="A98" s="43">
        <f t="shared" si="2"/>
        <v>93</v>
      </c>
    </row>
    <row r="99" spans="1:1" ht="15" customHeight="1">
      <c r="A99" s="43">
        <f t="shared" si="2"/>
        <v>94</v>
      </c>
    </row>
    <row r="100" spans="1:1" ht="15" customHeight="1">
      <c r="A100" s="43">
        <f t="shared" si="2"/>
        <v>95</v>
      </c>
    </row>
    <row r="101" spans="1:1" ht="15" customHeight="1">
      <c r="A101" s="43">
        <f t="shared" si="2"/>
        <v>96</v>
      </c>
    </row>
    <row r="102" spans="1:1" ht="15" customHeight="1">
      <c r="A102" s="43">
        <f t="shared" si="2"/>
        <v>97</v>
      </c>
    </row>
    <row r="103" spans="1:1" ht="15" customHeight="1">
      <c r="A103" s="43">
        <f t="shared" si="2"/>
        <v>98</v>
      </c>
    </row>
    <row r="104" spans="1:1" ht="15" customHeight="1">
      <c r="A104" s="43">
        <f t="shared" si="2"/>
        <v>99</v>
      </c>
    </row>
    <row r="105" spans="1:1" ht="15" customHeight="1">
      <c r="A105" s="43">
        <f t="shared" si="2"/>
        <v>100</v>
      </c>
    </row>
    <row r="106" spans="1:1" ht="15" customHeight="1">
      <c r="A106" s="43">
        <f t="shared" si="2"/>
        <v>101</v>
      </c>
    </row>
    <row r="107" spans="1:1" ht="15" customHeight="1">
      <c r="A107" s="43">
        <f t="shared" si="2"/>
        <v>102</v>
      </c>
    </row>
    <row r="108" spans="1:1" ht="15" customHeight="1">
      <c r="A108" s="43">
        <f t="shared" si="2"/>
        <v>103</v>
      </c>
    </row>
    <row r="109" spans="1:1" ht="15" customHeight="1">
      <c r="A109" s="43">
        <f t="shared" si="2"/>
        <v>104</v>
      </c>
    </row>
    <row r="110" spans="1:1" ht="15" customHeight="1">
      <c r="A110" s="43">
        <f t="shared" si="2"/>
        <v>105</v>
      </c>
    </row>
    <row r="111" spans="1:1" ht="30" customHeight="1">
      <c r="A111" s="43">
        <f t="shared" si="2"/>
        <v>106</v>
      </c>
    </row>
    <row r="112" spans="1:1" ht="30" customHeight="1">
      <c r="A112" s="43">
        <f t="shared" si="2"/>
        <v>107</v>
      </c>
    </row>
    <row r="113" spans="1:1" ht="30" customHeight="1">
      <c r="A113" s="43">
        <f t="shared" si="2"/>
        <v>108</v>
      </c>
    </row>
    <row r="114" spans="1:1" ht="30" customHeight="1">
      <c r="A114" s="43">
        <f t="shared" si="2"/>
        <v>109</v>
      </c>
    </row>
    <row r="115" spans="1:1" ht="30" customHeight="1">
      <c r="A115" s="43">
        <f t="shared" si="2"/>
        <v>110</v>
      </c>
    </row>
    <row r="116" spans="1:1" ht="30" customHeight="1">
      <c r="A116" s="43">
        <f t="shared" si="2"/>
        <v>111</v>
      </c>
    </row>
    <row r="117" spans="1:1" ht="30" customHeight="1"/>
    <row r="118" spans="1:1" ht="30" customHeight="1"/>
    <row r="119" spans="1:1" ht="30" customHeight="1"/>
    <row r="120" spans="1:1" ht="30" customHeight="1"/>
    <row r="121" spans="1:1" ht="30" customHeight="1"/>
    <row r="122" spans="1:1" ht="30" customHeight="1"/>
    <row r="123" spans="1:1" ht="30" customHeight="1"/>
    <row r="124" spans="1:1" ht="30" customHeight="1"/>
    <row r="125" spans="1:1" ht="30" customHeight="1"/>
    <row r="126" spans="1:1" ht="30" customHeight="1"/>
    <row r="127" spans="1:1" ht="30" customHeight="1"/>
    <row r="128" spans="1:1"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sheetData>
  <mergeCells count="126">
    <mergeCell ref="B81:B86"/>
    <mergeCell ref="C81:C86"/>
    <mergeCell ref="N83:O83"/>
    <mergeCell ref="N84:O84"/>
    <mergeCell ref="N85:O85"/>
    <mergeCell ref="N86:O86"/>
    <mergeCell ref="N70:O70"/>
    <mergeCell ref="N71:O71"/>
    <mergeCell ref="B72:B80"/>
    <mergeCell ref="C72:C80"/>
    <mergeCell ref="E72:E80"/>
    <mergeCell ref="N75:O75"/>
    <mergeCell ref="N76:O76"/>
    <mergeCell ref="N77:O77"/>
    <mergeCell ref="N78:O78"/>
    <mergeCell ref="B63:B71"/>
    <mergeCell ref="C63:C71"/>
    <mergeCell ref="E63:E71"/>
    <mergeCell ref="N63:O63"/>
    <mergeCell ref="N64:O64"/>
    <mergeCell ref="N65:O65"/>
    <mergeCell ref="N66:O66"/>
    <mergeCell ref="N67:O67"/>
    <mergeCell ref="N68:O68"/>
    <mergeCell ref="N69:O69"/>
    <mergeCell ref="B59:B62"/>
    <mergeCell ref="C59:C62"/>
    <mergeCell ref="E59:E62"/>
    <mergeCell ref="N59:O59"/>
    <mergeCell ref="N60:O60"/>
    <mergeCell ref="N61:O61"/>
    <mergeCell ref="N62:O62"/>
    <mergeCell ref="N50:O50"/>
    <mergeCell ref="N51:O51"/>
    <mergeCell ref="N52:O53"/>
    <mergeCell ref="E53:E58"/>
    <mergeCell ref="N54:O54"/>
    <mergeCell ref="D55:D58"/>
    <mergeCell ref="H57:J57"/>
    <mergeCell ref="N31:O31"/>
    <mergeCell ref="N43:O43"/>
    <mergeCell ref="N44:O44"/>
    <mergeCell ref="N45:O45"/>
    <mergeCell ref="N46:O46"/>
    <mergeCell ref="B47:B58"/>
    <mergeCell ref="C47:C58"/>
    <mergeCell ref="E47:E52"/>
    <mergeCell ref="N47:O47"/>
    <mergeCell ref="N48:O49"/>
    <mergeCell ref="D49:D52"/>
    <mergeCell ref="B37:B46"/>
    <mergeCell ref="C37:C46"/>
    <mergeCell ref="D37:D46"/>
    <mergeCell ref="E37:E46"/>
    <mergeCell ref="N37:O37"/>
    <mergeCell ref="N38:O38"/>
    <mergeCell ref="N39:O39"/>
    <mergeCell ref="N40:O40"/>
    <mergeCell ref="N41:O41"/>
    <mergeCell ref="N42:O42"/>
    <mergeCell ref="B24:B26"/>
    <mergeCell ref="C24:C26"/>
    <mergeCell ref="D24:D26"/>
    <mergeCell ref="E24:E26"/>
    <mergeCell ref="N24:O24"/>
    <mergeCell ref="N25:O25"/>
    <mergeCell ref="N26:O26"/>
    <mergeCell ref="N32:O32"/>
    <mergeCell ref="B33:B36"/>
    <mergeCell ref="C33:C36"/>
    <mergeCell ref="D33:D36"/>
    <mergeCell ref="E33:E36"/>
    <mergeCell ref="N33:O33"/>
    <mergeCell ref="N34:O34"/>
    <mergeCell ref="N35:O35"/>
    <mergeCell ref="B27:B32"/>
    <mergeCell ref="C27:C32"/>
    <mergeCell ref="D27:D32"/>
    <mergeCell ref="E27:E32"/>
    <mergeCell ref="H27:J32"/>
    <mergeCell ref="N27:O27"/>
    <mergeCell ref="N28:O28"/>
    <mergeCell ref="N29:O29"/>
    <mergeCell ref="N30:O30"/>
    <mergeCell ref="B15:B17"/>
    <mergeCell ref="C15:C17"/>
    <mergeCell ref="D15:D17"/>
    <mergeCell ref="E15:E17"/>
    <mergeCell ref="N15:O15"/>
    <mergeCell ref="N16:O16"/>
    <mergeCell ref="N17:O17"/>
    <mergeCell ref="B18:B23"/>
    <mergeCell ref="C18:C23"/>
    <mergeCell ref="D18:D23"/>
    <mergeCell ref="E18:E23"/>
    <mergeCell ref="N18:O18"/>
    <mergeCell ref="N19:O19"/>
    <mergeCell ref="N20:O20"/>
    <mergeCell ref="N21:O21"/>
    <mergeCell ref="N22:O22"/>
    <mergeCell ref="N23:O23"/>
    <mergeCell ref="B9:B14"/>
    <mergeCell ref="C9:C14"/>
    <mergeCell ref="D9:D14"/>
    <mergeCell ref="E9:E14"/>
    <mergeCell ref="N9:O9"/>
    <mergeCell ref="N10:O10"/>
    <mergeCell ref="N11:O11"/>
    <mergeCell ref="N12:O12"/>
    <mergeCell ref="N13:O13"/>
    <mergeCell ref="N14:O14"/>
    <mergeCell ref="B1:D1"/>
    <mergeCell ref="E1:I1"/>
    <mergeCell ref="J1:M1"/>
    <mergeCell ref="G2:K2"/>
    <mergeCell ref="N2:O2"/>
    <mergeCell ref="B3:B8"/>
    <mergeCell ref="C3:C8"/>
    <mergeCell ref="D3:D8"/>
    <mergeCell ref="E3:E8"/>
    <mergeCell ref="N3:O3"/>
    <mergeCell ref="N4:O4"/>
    <mergeCell ref="N5:O5"/>
    <mergeCell ref="N6:O6"/>
    <mergeCell ref="N7:O7"/>
    <mergeCell ref="N8:O8"/>
  </mergeCells>
  <phoneticPr fontId="1"/>
  <pageMargins left="0.7" right="0.7" top="0.75" bottom="0.75" header="0.3" footer="0.3"/>
  <pageSetup paperSize="9" scale="53"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zoomScale="70" zoomScaleNormal="70" zoomScaleSheetLayoutView="50" workbookViewId="0">
      <selection activeCell="Z7" sqref="Z7"/>
    </sheetView>
  </sheetViews>
  <sheetFormatPr defaultRowHeight="13.5"/>
  <cols>
    <col min="1" max="1" width="3.5" style="340" customWidth="1"/>
    <col min="2" max="2" width="13.75" style="340" customWidth="1"/>
    <col min="3" max="32" width="4" style="1" customWidth="1"/>
    <col min="33" max="41" width="8.625" style="1" customWidth="1"/>
    <col min="42" max="43" width="5.625" style="1" customWidth="1"/>
    <col min="44" max="44" width="4.5" style="1" customWidth="1"/>
    <col min="45" max="46" width="9" style="1"/>
    <col min="47" max="47" width="9" style="1" customWidth="1"/>
    <col min="48" max="48" width="9" style="1" hidden="1" customWidth="1"/>
    <col min="49" max="16384" width="9" style="1"/>
  </cols>
  <sheetData>
    <row r="1" spans="1:48" ht="30" customHeight="1">
      <c r="A1" s="342"/>
      <c r="B1" s="341"/>
      <c r="C1" s="17"/>
      <c r="D1" s="414">
        <v>2017</v>
      </c>
      <c r="E1" s="414"/>
      <c r="F1" s="414"/>
      <c r="G1" s="360" t="s">
        <v>83</v>
      </c>
      <c r="H1" s="360"/>
      <c r="I1" s="360"/>
      <c r="J1" s="360"/>
      <c r="K1" s="360"/>
      <c r="L1" s="360"/>
      <c r="M1" s="360"/>
      <c r="N1" s="360"/>
      <c r="O1" s="360"/>
      <c r="P1" s="360"/>
      <c r="Q1" s="360"/>
      <c r="R1" s="360"/>
      <c r="S1" s="360"/>
      <c r="T1" s="359">
        <v>13</v>
      </c>
      <c r="U1" s="359"/>
      <c r="V1" s="415" t="s">
        <v>184</v>
      </c>
      <c r="W1" s="415"/>
      <c r="X1" s="415"/>
      <c r="Y1" s="415"/>
      <c r="Z1" s="415"/>
      <c r="AA1" s="359" t="s">
        <v>13</v>
      </c>
      <c r="AB1" s="359"/>
      <c r="AC1" s="342" t="s">
        <v>40</v>
      </c>
      <c r="AD1" s="415" t="s">
        <v>12</v>
      </c>
      <c r="AE1" s="415"/>
      <c r="AF1" s="415"/>
      <c r="AG1" s="415"/>
      <c r="AH1" s="342"/>
      <c r="AI1" s="342"/>
      <c r="AK1" s="413">
        <f ca="1">TODAY()</f>
        <v>42907</v>
      </c>
      <c r="AL1" s="413"/>
      <c r="AM1" s="413"/>
      <c r="AN1" s="3" t="s">
        <v>0</v>
      </c>
      <c r="AO1" s="342"/>
      <c r="AP1" s="5"/>
      <c r="AQ1" s="5"/>
      <c r="AS1" s="6"/>
      <c r="AT1" s="6"/>
      <c r="AU1" s="6"/>
    </row>
    <row r="2" spans="1:48" ht="24" customHeight="1">
      <c r="A2" s="7"/>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S2" s="6"/>
      <c r="AT2" s="6"/>
      <c r="AU2" s="6"/>
    </row>
    <row r="3" spans="1:48" ht="30" customHeight="1">
      <c r="A3" s="18" t="str">
        <f>AC1</f>
        <v>Ｄ</v>
      </c>
      <c r="B3" s="19" t="s">
        <v>12</v>
      </c>
      <c r="C3" s="356" t="str">
        <f>B4</f>
        <v>FCリベルタ</v>
      </c>
      <c r="D3" s="357"/>
      <c r="E3" s="358"/>
      <c r="F3" s="356" t="str">
        <f>B8</f>
        <v>碧山SC</v>
      </c>
      <c r="G3" s="357"/>
      <c r="H3" s="358"/>
      <c r="I3" s="356" t="str">
        <f>B12</f>
        <v>エスアール</v>
      </c>
      <c r="J3" s="357"/>
      <c r="K3" s="358"/>
      <c r="L3" s="356" t="str">
        <f>B16</f>
        <v>小金井１SC</v>
      </c>
      <c r="M3" s="357"/>
      <c r="N3" s="358"/>
      <c r="O3" s="356" t="str">
        <f>B20</f>
        <v>保谷本町SC</v>
      </c>
      <c r="P3" s="357"/>
      <c r="Q3" s="358"/>
      <c r="R3" s="356" t="str">
        <f>B24</f>
        <v>TTK.SC</v>
      </c>
      <c r="S3" s="357"/>
      <c r="T3" s="358"/>
      <c r="U3" s="356" t="str">
        <f>B28</f>
        <v>FC HARAN</v>
      </c>
      <c r="V3" s="357"/>
      <c r="W3" s="358"/>
      <c r="X3" s="356" t="str">
        <f>B32</f>
        <v>清瀬イレブン</v>
      </c>
      <c r="Y3" s="357"/>
      <c r="Z3" s="358"/>
      <c r="AA3" s="356" t="str">
        <f>B36</f>
        <v>はやぶさFC</v>
      </c>
      <c r="AB3" s="357"/>
      <c r="AC3" s="358"/>
      <c r="AD3" s="356" t="str">
        <f>B40</f>
        <v>ひばりSC</v>
      </c>
      <c r="AE3" s="357"/>
      <c r="AF3" s="358"/>
      <c r="AG3" s="343" t="s">
        <v>1</v>
      </c>
      <c r="AH3" s="343" t="s">
        <v>2</v>
      </c>
      <c r="AI3" s="343" t="s">
        <v>3</v>
      </c>
      <c r="AJ3" s="343" t="s">
        <v>4</v>
      </c>
      <c r="AK3" s="343" t="s">
        <v>5</v>
      </c>
      <c r="AL3" s="343" t="s">
        <v>6</v>
      </c>
      <c r="AM3" s="343" t="s">
        <v>7</v>
      </c>
      <c r="AN3" s="343" t="s">
        <v>8</v>
      </c>
      <c r="AO3" s="343" t="s">
        <v>9</v>
      </c>
      <c r="AP3" s="9"/>
      <c r="AQ3" s="10"/>
      <c r="AS3" s="6"/>
      <c r="AT3" s="6"/>
      <c r="AU3" s="6"/>
    </row>
    <row r="4" spans="1:48" ht="20.100000000000001" customHeight="1">
      <c r="A4" s="365">
        <v>1</v>
      </c>
      <c r="B4" s="368" t="s">
        <v>460</v>
      </c>
      <c r="C4" s="371"/>
      <c r="D4" s="372"/>
      <c r="E4" s="373"/>
      <c r="F4" s="397">
        <v>42833</v>
      </c>
      <c r="G4" s="398"/>
      <c r="H4" s="399"/>
      <c r="I4" s="397">
        <v>42903</v>
      </c>
      <c r="J4" s="398"/>
      <c r="K4" s="399"/>
      <c r="L4" s="397">
        <v>42861</v>
      </c>
      <c r="M4" s="398"/>
      <c r="N4" s="399"/>
      <c r="O4" s="397">
        <v>42859</v>
      </c>
      <c r="P4" s="398"/>
      <c r="Q4" s="399"/>
      <c r="R4" s="397">
        <v>42876</v>
      </c>
      <c r="S4" s="398"/>
      <c r="T4" s="399"/>
      <c r="U4" s="397">
        <v>42876</v>
      </c>
      <c r="V4" s="398"/>
      <c r="W4" s="399"/>
      <c r="X4" s="397">
        <v>42861</v>
      </c>
      <c r="Y4" s="398"/>
      <c r="Z4" s="399"/>
      <c r="AA4" s="397">
        <v>42859</v>
      </c>
      <c r="AB4" s="398"/>
      <c r="AC4" s="399"/>
      <c r="AD4" s="397">
        <v>42833</v>
      </c>
      <c r="AE4" s="398"/>
      <c r="AF4" s="399"/>
      <c r="AG4" s="387">
        <f>IF(AND($D7="",$G7="",$J7="",$M7="",$P7="",$S7="",$V7="",$Y7="",$AB7="",$AE7=""),"",SUM((COUNTIF($C7:$AF7,"○")),(COUNTIF($C7:$AF7,"●")),(COUNTIF($C7:$AF7,"△"))))</f>
        <v>9</v>
      </c>
      <c r="AH4" s="387">
        <f>IF(AND($D7="",$G7="",$J7="",$M7="",$P7="",$S7="",$V7="",$Y7="",$AB7="",$AE7=""),"",SUM($AP7:$AR7))</f>
        <v>24</v>
      </c>
      <c r="AI4" s="387">
        <f>IF(AND($D7="",$G7="",$J7="",$J7="",$M7="",$P7="",$S7="",$V7="",$Y7="",$AB7="",$AE7=""),"",COUNTIF(C7:AF7,"○"))</f>
        <v>8</v>
      </c>
      <c r="AJ4" s="387">
        <f>IF(AND($D7="",$G7="",$J7="",$J7="",$M7="",$P7="",$S7="",$V7="",$Y7="",$AB7="",$AE7=""),"",COUNTIF(C7:AF7,"●"))</f>
        <v>1</v>
      </c>
      <c r="AK4" s="387">
        <f>IF(AND($D7="",$G7="",$J7="",$J7="",$M7="",$P7="",$S7="",$V7="",$Y7="",$AB7="",$AE7=""),"",COUNTIF(C7:AF7,"△"))</f>
        <v>0</v>
      </c>
      <c r="AL4" s="387">
        <f>IF(AND($C7="",$F7="",$I7="",$L7="",$O7="",$R7="",$U7="",$X7="",$AA7="",$AD7=""),"",SUM($C7,$F7,$I7,$L7,$O7,$R7,$U7,$X7,$AA7,$AD7))</f>
        <v>42</v>
      </c>
      <c r="AM4" s="387">
        <f>IF(AND($E7="",$H7="",$K7="",$N7="",$Q7="",$T7="",$W7="",$Z7="",$AC7="",$AF7=""),"",SUM($E7,$H7,$K7,$N7,$Q7,$T7,$W7,$Z7,$AC7,$AF7))</f>
        <v>2</v>
      </c>
      <c r="AN4" s="387">
        <f>IF(AND($AL4="",$AM4=""),"",($AL4-$AM4))</f>
        <v>40</v>
      </c>
      <c r="AO4" s="390">
        <f>IF(AND($AG4=""),"",RANK(AV4,AV$4:AV$43))</f>
        <v>2</v>
      </c>
      <c r="AP4" s="10"/>
      <c r="AQ4" s="10"/>
      <c r="AS4" s="6"/>
      <c r="AT4" s="6"/>
      <c r="AU4" s="6"/>
      <c r="AV4" s="383">
        <f>IFERROR(AH4*1000000+AN4*100+AL4,"")</f>
        <v>24004042</v>
      </c>
    </row>
    <row r="5" spans="1:48" ht="20.100000000000001" customHeight="1">
      <c r="A5" s="366"/>
      <c r="B5" s="369"/>
      <c r="C5" s="374"/>
      <c r="D5" s="375"/>
      <c r="E5" s="376"/>
      <c r="F5" s="403">
        <v>0.56597222222222221</v>
      </c>
      <c r="G5" s="404"/>
      <c r="H5" s="405"/>
      <c r="I5" s="403">
        <v>0.61805555555555558</v>
      </c>
      <c r="J5" s="404"/>
      <c r="K5" s="405"/>
      <c r="L5" s="403">
        <v>0.58333333333333337</v>
      </c>
      <c r="M5" s="404"/>
      <c r="N5" s="405"/>
      <c r="O5" s="403">
        <v>0.49305555555555558</v>
      </c>
      <c r="P5" s="404"/>
      <c r="Q5" s="405"/>
      <c r="R5" s="403">
        <v>0.53472222222222221</v>
      </c>
      <c r="S5" s="404"/>
      <c r="T5" s="405"/>
      <c r="U5" s="403">
        <v>0.39583333333333331</v>
      </c>
      <c r="V5" s="404"/>
      <c r="W5" s="405"/>
      <c r="X5" s="403">
        <v>0.62847222222222221</v>
      </c>
      <c r="Y5" s="404"/>
      <c r="Z5" s="405"/>
      <c r="AA5" s="403">
        <v>0.41666666666666669</v>
      </c>
      <c r="AB5" s="404"/>
      <c r="AC5" s="405"/>
      <c r="AD5" s="403">
        <v>0.52083333333333337</v>
      </c>
      <c r="AE5" s="404"/>
      <c r="AF5" s="405"/>
      <c r="AG5" s="388"/>
      <c r="AH5" s="388"/>
      <c r="AI5" s="388"/>
      <c r="AJ5" s="388"/>
      <c r="AK5" s="388"/>
      <c r="AL5" s="388"/>
      <c r="AM5" s="388"/>
      <c r="AN5" s="388"/>
      <c r="AO5" s="391"/>
      <c r="AP5" s="10"/>
      <c r="AQ5" s="10"/>
      <c r="AS5" s="6"/>
      <c r="AT5" s="6"/>
      <c r="AU5" s="6"/>
      <c r="AV5" s="383"/>
    </row>
    <row r="6" spans="1:48" ht="20.100000000000001" customHeight="1">
      <c r="A6" s="366"/>
      <c r="B6" s="369"/>
      <c r="C6" s="374"/>
      <c r="D6" s="375"/>
      <c r="E6" s="376"/>
      <c r="F6" s="400" t="s">
        <v>45</v>
      </c>
      <c r="G6" s="401"/>
      <c r="H6" s="402"/>
      <c r="I6" s="400" t="s">
        <v>351</v>
      </c>
      <c r="J6" s="401"/>
      <c r="K6" s="402"/>
      <c r="L6" s="400" t="s">
        <v>108</v>
      </c>
      <c r="M6" s="401"/>
      <c r="N6" s="402"/>
      <c r="O6" s="400" t="s">
        <v>108</v>
      </c>
      <c r="P6" s="401"/>
      <c r="Q6" s="402"/>
      <c r="R6" s="400" t="s">
        <v>256</v>
      </c>
      <c r="S6" s="401"/>
      <c r="T6" s="402"/>
      <c r="U6" s="400" t="s">
        <v>256</v>
      </c>
      <c r="V6" s="401"/>
      <c r="W6" s="402"/>
      <c r="X6" s="400" t="s">
        <v>108</v>
      </c>
      <c r="Y6" s="401"/>
      <c r="Z6" s="402"/>
      <c r="AA6" s="400" t="s">
        <v>108</v>
      </c>
      <c r="AB6" s="401"/>
      <c r="AC6" s="402"/>
      <c r="AD6" s="400" t="s">
        <v>45</v>
      </c>
      <c r="AE6" s="401"/>
      <c r="AF6" s="402"/>
      <c r="AG6" s="388"/>
      <c r="AH6" s="388"/>
      <c r="AI6" s="388"/>
      <c r="AJ6" s="388"/>
      <c r="AK6" s="388"/>
      <c r="AL6" s="388"/>
      <c r="AM6" s="388"/>
      <c r="AN6" s="388"/>
      <c r="AO6" s="391"/>
      <c r="AP6" s="10"/>
      <c r="AQ6" s="10"/>
      <c r="AS6" s="6"/>
      <c r="AT6" s="6"/>
      <c r="AU6" s="6"/>
      <c r="AV6" s="383"/>
    </row>
    <row r="7" spans="1:48" ht="24" customHeight="1">
      <c r="A7" s="367"/>
      <c r="B7" s="370"/>
      <c r="C7" s="377"/>
      <c r="D7" s="378"/>
      <c r="E7" s="379"/>
      <c r="F7" s="11">
        <v>2</v>
      </c>
      <c r="G7" s="15" t="str">
        <f>IF(AND($F7="",$H7=""),"",IF($F7&gt;$H7,"○",IF($F7=$H7,"△",IF($F7&lt;$H7,"●"))))</f>
        <v>○</v>
      </c>
      <c r="H7" s="16">
        <v>0</v>
      </c>
      <c r="I7" s="25">
        <v>2</v>
      </c>
      <c r="J7" s="26" t="str">
        <f>IF(AND($I7="",$K7=""),"",IF($I7&gt;$K7,"○",IF($I7=$K7,"△",IF($I7&lt;$K7,"●"))))</f>
        <v>○</v>
      </c>
      <c r="K7" s="27">
        <v>0</v>
      </c>
      <c r="L7" s="11">
        <v>2</v>
      </c>
      <c r="M7" s="15" t="str">
        <f>IF(AND($L7="",$N7=""),"",IF($L7&gt;$N7,"○",IF($L7=$N7,"△",IF($L7&lt;$N7,"●"))))</f>
        <v>○</v>
      </c>
      <c r="N7" s="16">
        <v>0</v>
      </c>
      <c r="O7" s="11">
        <v>2</v>
      </c>
      <c r="P7" s="15" t="str">
        <f>IF(AND($O7="",$Q7=""),"",IF($O7&gt;$Q7,"○",IF($O7=$Q7,"△",IF($O7&lt;$Q7,"●"))))</f>
        <v>○</v>
      </c>
      <c r="Q7" s="16">
        <v>0</v>
      </c>
      <c r="R7" s="11">
        <v>5</v>
      </c>
      <c r="S7" s="15" t="str">
        <f>IF(AND($R7="",$T7=""),"",IF($R7&gt;$T7,"○",IF($R7=$T7,"△",IF($R7&lt;$T7,"●"))))</f>
        <v>○</v>
      </c>
      <c r="T7" s="16">
        <v>1</v>
      </c>
      <c r="U7" s="11">
        <v>18</v>
      </c>
      <c r="V7" s="15" t="str">
        <f>IF(AND($U7="",$W7=""),"",IF($U7&gt;$W7,"○",IF($U7=$W7,"△",IF($U7&lt;$W7,"●"))))</f>
        <v>○</v>
      </c>
      <c r="W7" s="16">
        <v>0</v>
      </c>
      <c r="X7" s="11">
        <v>9</v>
      </c>
      <c r="Y7" s="15" t="str">
        <f>IF(AND($X7="",$Z7=""),"",IF($X7&gt;$Z7,"○",IF($X7=$Z7,"△",IF($X7&lt;$Z7,"●"))))</f>
        <v>○</v>
      </c>
      <c r="Z7" s="16">
        <v>0</v>
      </c>
      <c r="AA7" s="11">
        <v>2</v>
      </c>
      <c r="AB7" s="15" t="str">
        <f>IF(AND($AA7="",$AC7=""),"",IF($AA7&gt;$AC7,"○",IF($AA7=$AC7,"△",IF($AA7&lt;$AC7,"●"))))</f>
        <v>○</v>
      </c>
      <c r="AC7" s="16">
        <v>0</v>
      </c>
      <c r="AD7" s="11">
        <v>0</v>
      </c>
      <c r="AE7" s="15" t="str">
        <f>IF(AND($AD7="",$AF7=""),"",IF($AD7&gt;$AF7,"○",IF($AD7=$AF7,"△",IF($AD7&lt;$AF7,"●"))))</f>
        <v>●</v>
      </c>
      <c r="AF7" s="16">
        <v>1</v>
      </c>
      <c r="AG7" s="389"/>
      <c r="AH7" s="389"/>
      <c r="AI7" s="389"/>
      <c r="AJ7" s="389"/>
      <c r="AK7" s="389"/>
      <c r="AL7" s="389"/>
      <c r="AM7" s="389"/>
      <c r="AN7" s="389"/>
      <c r="AO7" s="392"/>
      <c r="AP7" s="12">
        <f>COUNTIF(C7:AF7,"○")*3</f>
        <v>24</v>
      </c>
      <c r="AQ7" s="12">
        <f>COUNTIF(C7:AF7,"△")*1</f>
        <v>0</v>
      </c>
      <c r="AR7" s="12">
        <f>COUNTIF(C7:AF7,"●")*0</f>
        <v>0</v>
      </c>
      <c r="AS7" s="13" t="str">
        <f>B4</f>
        <v>FCリベルタ</v>
      </c>
      <c r="AT7" s="13" t="str">
        <f>IF(AND(AO4:AO43=""),"",VLOOKUP(1,AO4:AS43,5,0))</f>
        <v/>
      </c>
      <c r="AU7" s="6"/>
      <c r="AV7" s="383"/>
    </row>
    <row r="8" spans="1:48" ht="20.100000000000001" customHeight="1">
      <c r="A8" s="365">
        <v>2</v>
      </c>
      <c r="B8" s="368" t="s">
        <v>36</v>
      </c>
      <c r="C8" s="397">
        <f>IF(AND(F$4=""),"",F$4)</f>
        <v>42833</v>
      </c>
      <c r="D8" s="398"/>
      <c r="E8" s="399"/>
      <c r="F8" s="371"/>
      <c r="G8" s="372"/>
      <c r="H8" s="372"/>
      <c r="I8" s="397">
        <v>42840</v>
      </c>
      <c r="J8" s="398"/>
      <c r="K8" s="399"/>
      <c r="L8" s="398">
        <v>42859</v>
      </c>
      <c r="M8" s="398"/>
      <c r="N8" s="399"/>
      <c r="O8" s="397">
        <v>42897</v>
      </c>
      <c r="P8" s="398"/>
      <c r="Q8" s="399"/>
      <c r="R8" s="397">
        <v>42859</v>
      </c>
      <c r="S8" s="398"/>
      <c r="T8" s="399"/>
      <c r="U8" s="397">
        <v>42882</v>
      </c>
      <c r="V8" s="398"/>
      <c r="W8" s="399"/>
      <c r="X8" s="397">
        <v>42904</v>
      </c>
      <c r="Y8" s="398"/>
      <c r="Z8" s="399"/>
      <c r="AA8" s="397">
        <v>42840</v>
      </c>
      <c r="AB8" s="398"/>
      <c r="AC8" s="399"/>
      <c r="AD8" s="397">
        <v>42833</v>
      </c>
      <c r="AE8" s="398"/>
      <c r="AF8" s="399"/>
      <c r="AG8" s="387">
        <f t="shared" ref="AG8" si="0">IF(AND($D11="",$G11="",$J11="",$M11="",$P11="",$S11="",$V11="",$Y11="",$AB11="",$AE11=""),"",SUM((COUNTIF($C11:$AF11,"○")),(COUNTIF($C11:$AF11,"●")),(COUNTIF($C11:$AF11,"△"))))</f>
        <v>9</v>
      </c>
      <c r="AH8" s="387">
        <f t="shared" ref="AH8" si="1">IF(AND($D11="",$G11="",$J11="",$M11="",$P11="",$S11="",$V11="",$Y11="",$AB11="",$AE11=""),"",SUM($AP11:$AR11))</f>
        <v>11</v>
      </c>
      <c r="AI8" s="387">
        <f t="shared" ref="AI8" si="2">IF(AND($D11="",$G11="",$J11="",$J11="",$M11="",$P11="",$S11="",$V11="",$Y11="",$AB11="",$AE11=""),"",COUNTIF(C11:AF11,"○"))</f>
        <v>3</v>
      </c>
      <c r="AJ8" s="387">
        <f t="shared" ref="AJ8" si="3">IF(AND($D11="",$G11="",$J11="",$J11="",$M11="",$P11="",$S11="",$V11="",$Y11="",$AB11="",$AE11=""),"",COUNTIF(C11:AF11,"●"))</f>
        <v>4</v>
      </c>
      <c r="AK8" s="387">
        <f t="shared" ref="AK8" si="4">IF(AND($D11="",$G11="",$J11="",$J11="",$M11="",$P11="",$S11="",$V11="",$Y11="",$AB11="",$AE11=""),"",COUNTIF(C11:AF11,"△"))</f>
        <v>2</v>
      </c>
      <c r="AL8" s="387">
        <f t="shared" ref="AL8" si="5">IF(AND($C11="",$F11="",$I11="",$L11="",$O11="",$R11="",$U11="",$X11="",$AA11="",$AD11=""),"",SUM($C11,$F11,$I11,$L11,$O11,$R11,$U11,$X11,$AA11,$AD11))</f>
        <v>37</v>
      </c>
      <c r="AM8" s="387">
        <f t="shared" ref="AM8" si="6">IF(AND($E11="",$H11="",$K11="",$N11="",$Q11="",$T11="",$W11="",$Z11="",$AC11="",$AF11=""),"",SUM($E11,$H11,$K11,$N11,$Q11,$T11,$W11,$Z11,$AC11,$AF11))</f>
        <v>21</v>
      </c>
      <c r="AN8" s="387">
        <f t="shared" ref="AN8" si="7">IF(AND($AL8="",$AM8=""),"",($AL8-$AM8))</f>
        <v>16</v>
      </c>
      <c r="AO8" s="390">
        <f>IF(AND($AG8=""),"",RANK(AV8,AV$4:AV$43))</f>
        <v>7</v>
      </c>
      <c r="AP8" s="10"/>
      <c r="AQ8" s="10"/>
      <c r="AS8" s="6"/>
      <c r="AT8" s="6"/>
      <c r="AU8" s="6"/>
      <c r="AV8" s="383">
        <f t="shared" ref="AV8" si="8">IFERROR(AH8*1000000+AN8*100+AL8,"")</f>
        <v>11001637</v>
      </c>
    </row>
    <row r="9" spans="1:48" ht="20.100000000000001" customHeight="1">
      <c r="A9" s="366"/>
      <c r="B9" s="369"/>
      <c r="C9" s="403">
        <f>IF(AND(F$5=""),"",F$5)</f>
        <v>0.56597222222222221</v>
      </c>
      <c r="D9" s="404"/>
      <c r="E9" s="405"/>
      <c r="F9" s="374"/>
      <c r="G9" s="375"/>
      <c r="H9" s="375"/>
      <c r="I9" s="403">
        <v>0.4513888888888889</v>
      </c>
      <c r="J9" s="404"/>
      <c r="K9" s="405"/>
      <c r="L9" s="404">
        <v>0.4548611111111111</v>
      </c>
      <c r="M9" s="404"/>
      <c r="N9" s="405"/>
      <c r="O9" s="403">
        <v>0.56944444444444442</v>
      </c>
      <c r="P9" s="404"/>
      <c r="Q9" s="405"/>
      <c r="R9" s="403">
        <v>0.53125</v>
      </c>
      <c r="S9" s="404"/>
      <c r="T9" s="405"/>
      <c r="U9" s="403">
        <v>0.64930555555555558</v>
      </c>
      <c r="V9" s="404"/>
      <c r="W9" s="405"/>
      <c r="X9" s="403">
        <v>0.40972222222222227</v>
      </c>
      <c r="Y9" s="404"/>
      <c r="Z9" s="405"/>
      <c r="AA9" s="403">
        <v>0.5</v>
      </c>
      <c r="AB9" s="404"/>
      <c r="AC9" s="405"/>
      <c r="AD9" s="403">
        <v>0.61111111111111105</v>
      </c>
      <c r="AE9" s="404"/>
      <c r="AF9" s="405"/>
      <c r="AG9" s="388"/>
      <c r="AH9" s="388"/>
      <c r="AI9" s="388"/>
      <c r="AJ9" s="388"/>
      <c r="AK9" s="388"/>
      <c r="AL9" s="388"/>
      <c r="AM9" s="388"/>
      <c r="AN9" s="388"/>
      <c r="AO9" s="391"/>
      <c r="AP9" s="10"/>
      <c r="AQ9" s="10"/>
      <c r="AS9" s="6"/>
      <c r="AT9" s="6"/>
      <c r="AU9" s="6"/>
      <c r="AV9" s="383"/>
    </row>
    <row r="10" spans="1:48" ht="20.100000000000001" customHeight="1">
      <c r="A10" s="366"/>
      <c r="B10" s="369"/>
      <c r="C10" s="400" t="str">
        <f>IF(AND(F$6=""),"",F$6)</f>
        <v>東久５小</v>
      </c>
      <c r="D10" s="401"/>
      <c r="E10" s="402"/>
      <c r="F10" s="374"/>
      <c r="G10" s="375"/>
      <c r="H10" s="375"/>
      <c r="I10" s="409" t="s">
        <v>46</v>
      </c>
      <c r="J10" s="410"/>
      <c r="K10" s="411"/>
      <c r="L10" s="400" t="s">
        <v>108</v>
      </c>
      <c r="M10" s="401"/>
      <c r="N10" s="402"/>
      <c r="O10" s="400" t="s">
        <v>352</v>
      </c>
      <c r="P10" s="401"/>
      <c r="Q10" s="402"/>
      <c r="R10" s="400" t="s">
        <v>108</v>
      </c>
      <c r="S10" s="401"/>
      <c r="T10" s="402"/>
      <c r="U10" s="409" t="s">
        <v>46</v>
      </c>
      <c r="V10" s="410"/>
      <c r="W10" s="411"/>
      <c r="X10" s="400" t="s">
        <v>256</v>
      </c>
      <c r="Y10" s="401"/>
      <c r="Z10" s="402"/>
      <c r="AA10" s="400" t="s">
        <v>46</v>
      </c>
      <c r="AB10" s="401"/>
      <c r="AC10" s="402"/>
      <c r="AD10" s="400" t="s">
        <v>45</v>
      </c>
      <c r="AE10" s="401"/>
      <c r="AF10" s="402"/>
      <c r="AG10" s="388"/>
      <c r="AH10" s="388"/>
      <c r="AI10" s="388"/>
      <c r="AJ10" s="388"/>
      <c r="AK10" s="388"/>
      <c r="AL10" s="388"/>
      <c r="AM10" s="388"/>
      <c r="AN10" s="388"/>
      <c r="AO10" s="391"/>
      <c r="AP10" s="10"/>
      <c r="AQ10" s="10"/>
      <c r="AS10" s="6"/>
      <c r="AT10" s="6"/>
      <c r="AU10" s="6"/>
      <c r="AV10" s="383"/>
    </row>
    <row r="11" spans="1:48" ht="24" customHeight="1">
      <c r="A11" s="367"/>
      <c r="B11" s="370"/>
      <c r="C11" s="11">
        <f>IF(AND(H$7=""),"",H$7)</f>
        <v>0</v>
      </c>
      <c r="D11" s="15" t="str">
        <f>IF(AND($C11="",$E11=""),"",IF($C11&gt;$E11,"○",IF($C11=$E11,"△",IF($C11&lt;$E11,"●"))))</f>
        <v>●</v>
      </c>
      <c r="E11" s="16">
        <f>IF(AND(F$7=""),"",F$7)</f>
        <v>2</v>
      </c>
      <c r="F11" s="377"/>
      <c r="G11" s="378"/>
      <c r="H11" s="378"/>
      <c r="I11" s="11">
        <v>2</v>
      </c>
      <c r="J11" s="15" t="str">
        <f>IF(AND($I11="",$K11=""),"",IF($I11&gt;$K11,"○",IF($I11=$K11,"△",IF($I11&lt;$K11,"●"))))</f>
        <v>●</v>
      </c>
      <c r="K11" s="16">
        <v>8</v>
      </c>
      <c r="L11" s="24">
        <v>1</v>
      </c>
      <c r="M11" s="15" t="str">
        <f>IF(AND($L11="",$N11=""),"",IF($L11&gt;$N11,"○",IF($L11=$N11,"△",IF($L11&lt;$N11,"●"))))</f>
        <v>○</v>
      </c>
      <c r="N11" s="16">
        <v>0</v>
      </c>
      <c r="O11" s="11">
        <v>3</v>
      </c>
      <c r="P11" s="15" t="str">
        <f>IF(AND($O11="",$Q11=""),"",IF($O11&gt;$Q11,"○",IF($O11=$Q11,"△",IF($O11&lt;$Q11,"●"))))</f>
        <v>△</v>
      </c>
      <c r="Q11" s="16">
        <v>3</v>
      </c>
      <c r="R11" s="11">
        <v>3</v>
      </c>
      <c r="S11" s="15" t="str">
        <f>IF(AND($R11="",$T11=""),"",IF($R11&gt;$T11,"○",IF($R11=$T11,"△",IF($R11&lt;$T11,"●"))))</f>
        <v>△</v>
      </c>
      <c r="T11" s="16">
        <v>3</v>
      </c>
      <c r="U11" s="11">
        <v>15</v>
      </c>
      <c r="V11" s="15" t="str">
        <f>IF(AND($U11="",$W11=""),"",IF($U11&gt;$W11,"○",IF($U11=$W11,"△",IF($U11&lt;$W11,"●"))))</f>
        <v>○</v>
      </c>
      <c r="W11" s="16">
        <v>0</v>
      </c>
      <c r="X11" s="11">
        <v>11</v>
      </c>
      <c r="Y11" s="15" t="str">
        <f>IF(AND($X11="",$Z11=""),"",IF($X11&gt;$Z11,"○",IF($X11=$Z11,"△",IF($X11&lt;$Z11,"●"))))</f>
        <v>○</v>
      </c>
      <c r="Z11" s="16">
        <v>0</v>
      </c>
      <c r="AA11" s="11">
        <v>1</v>
      </c>
      <c r="AB11" s="15" t="str">
        <f>IF(AND($AA11="",$AC11=""),"",IF($AA11&gt;$AC11,"○",IF($AA11=$AC11,"△",IF($AA11&lt;$AC11,"●"))))</f>
        <v>●</v>
      </c>
      <c r="AC11" s="16">
        <v>2</v>
      </c>
      <c r="AD11" s="11">
        <v>1</v>
      </c>
      <c r="AE11" s="15" t="str">
        <f>IF(AND($AD11="",$AF11=""),"",IF($AD11&gt;$AF11,"○",IF($AD11=$AF11,"△",IF($AD11&lt;$AF11,"●"))))</f>
        <v>●</v>
      </c>
      <c r="AF11" s="16">
        <v>3</v>
      </c>
      <c r="AG11" s="389"/>
      <c r="AH11" s="389"/>
      <c r="AI11" s="389"/>
      <c r="AJ11" s="389"/>
      <c r="AK11" s="389"/>
      <c r="AL11" s="389"/>
      <c r="AM11" s="389"/>
      <c r="AN11" s="389"/>
      <c r="AO11" s="392"/>
      <c r="AP11" s="12">
        <f>COUNTIF(C11:AF11,"○")*3</f>
        <v>9</v>
      </c>
      <c r="AQ11" s="12">
        <f>COUNTIF(C11:AF11,"△")*1</f>
        <v>2</v>
      </c>
      <c r="AR11" s="12">
        <f>COUNTIF(C11:AF11,"●")*0</f>
        <v>0</v>
      </c>
      <c r="AS11" s="13" t="str">
        <f>B8</f>
        <v>碧山SC</v>
      </c>
      <c r="AT11" s="13"/>
      <c r="AU11" s="6"/>
      <c r="AV11" s="383"/>
    </row>
    <row r="12" spans="1:48" ht="20.100000000000001" customHeight="1">
      <c r="A12" s="365">
        <v>3</v>
      </c>
      <c r="B12" s="368" t="s">
        <v>461</v>
      </c>
      <c r="C12" s="397">
        <f>IF(AND($I$4=""),"",$I$4)</f>
        <v>42903</v>
      </c>
      <c r="D12" s="398"/>
      <c r="E12" s="399"/>
      <c r="F12" s="397">
        <f>IF(AND($I$8=""),"",$I$8)</f>
        <v>42840</v>
      </c>
      <c r="G12" s="398"/>
      <c r="H12" s="399"/>
      <c r="I12" s="374"/>
      <c r="J12" s="375"/>
      <c r="K12" s="376"/>
      <c r="L12" s="397">
        <v>42847</v>
      </c>
      <c r="M12" s="398"/>
      <c r="N12" s="399"/>
      <c r="O12" s="397">
        <v>42897</v>
      </c>
      <c r="P12" s="398"/>
      <c r="Q12" s="399"/>
      <c r="R12" s="397">
        <v>42876</v>
      </c>
      <c r="S12" s="398"/>
      <c r="T12" s="399"/>
      <c r="U12" s="397">
        <v>42876</v>
      </c>
      <c r="V12" s="398"/>
      <c r="W12" s="399"/>
      <c r="X12" s="397">
        <v>42903</v>
      </c>
      <c r="Y12" s="398"/>
      <c r="Z12" s="399"/>
      <c r="AA12" s="397">
        <v>42840</v>
      </c>
      <c r="AB12" s="398"/>
      <c r="AC12" s="399"/>
      <c r="AD12" s="397">
        <v>42847</v>
      </c>
      <c r="AE12" s="398"/>
      <c r="AF12" s="399"/>
      <c r="AG12" s="387">
        <f t="shared" ref="AG12" si="9">IF(AND($D15="",$G15="",$J15="",$M15="",$P15="",$S15="",$V15="",$Y15="",$AB15="",$AE15=""),"",SUM((COUNTIF($C15:$AF15,"○")),(COUNTIF($C15:$AF15,"●")),(COUNTIF($C15:$AF15,"△"))))</f>
        <v>9</v>
      </c>
      <c r="AH12" s="387">
        <f t="shared" ref="AH12" si="10">IF(AND($D15="",$G15="",$J15="",$M15="",$P15="",$S15="",$V15="",$Y15="",$AB15="",$AE15=""),"",SUM($AP15:$AR15))</f>
        <v>20</v>
      </c>
      <c r="AI12" s="387">
        <f t="shared" ref="AI12" si="11">IF(AND($D15="",$G15="",$J15="",$J15="",$M15="",$P15="",$S15="",$V15="",$Y15="",$AB15="",$AE15=""),"",COUNTIF(C15:AF15,"○"))</f>
        <v>6</v>
      </c>
      <c r="AJ12" s="387">
        <f t="shared" ref="AJ12" si="12">IF(AND($D15="",$G15="",$J15="",$J15="",$M15="",$P15="",$S15="",$V15="",$Y15="",$AB15="",$AE15=""),"",COUNTIF(C15:AF15,"●"))</f>
        <v>1</v>
      </c>
      <c r="AK12" s="387">
        <f t="shared" ref="AK12" si="13">IF(AND($D15="",$G15="",$J15="",$J15="",$M15="",$P15="",$S15="",$V15="",$Y15="",$AB15="",$AE15=""),"",COUNTIF(C15:AF15,"△"))</f>
        <v>2</v>
      </c>
      <c r="AL12" s="387">
        <f t="shared" ref="AL12" si="14">IF(AND($C15="",$F15="",$I15="",$L15="",$O15="",$R15="",$U15="",$X15="",$AA15="",$AD15=""),"",SUM($C15,$F15,$I15,$L15,$O15,$R15,$U15,$X15,$AA15,$AD15))</f>
        <v>68</v>
      </c>
      <c r="AM12" s="387">
        <f t="shared" ref="AM12" si="15">IF(AND($E15="",$H15="",$K15="",$N15="",$Q15="",$T15="",$W15="",$Z15="",$AC15="",$AF15=""),"",SUM($E15,$H15,$K15,$N15,$Q15,$T15,$W15,$Z15,$AC15,$AF15))</f>
        <v>10</v>
      </c>
      <c r="AN12" s="387">
        <f t="shared" ref="AN12" si="16">IF(AND($AL12="",$AM12=""),"",($AL12-$AM12))</f>
        <v>58</v>
      </c>
      <c r="AO12" s="390">
        <f>IF(AND($AG12=""),"",RANK(AV12,AV$4:AV$43))</f>
        <v>3</v>
      </c>
      <c r="AP12" s="10"/>
      <c r="AQ12" s="10"/>
      <c r="AS12" s="6"/>
      <c r="AT12" s="6"/>
      <c r="AU12" s="6"/>
      <c r="AV12" s="383">
        <f t="shared" ref="AV12" si="17">IFERROR(AH12*1000000+AN12*100+AL12,"")</f>
        <v>20005868</v>
      </c>
    </row>
    <row r="13" spans="1:48" ht="20.100000000000001" customHeight="1">
      <c r="A13" s="366"/>
      <c r="B13" s="369"/>
      <c r="C13" s="403">
        <f>IF(AND($I$5=""),"",$I$5)</f>
        <v>0.61805555555555558</v>
      </c>
      <c r="D13" s="404"/>
      <c r="E13" s="405"/>
      <c r="F13" s="403">
        <f>IF(AND($I$9=""),"",$I$9)</f>
        <v>0.4513888888888889</v>
      </c>
      <c r="G13" s="404"/>
      <c r="H13" s="405"/>
      <c r="I13" s="374"/>
      <c r="J13" s="375"/>
      <c r="K13" s="376"/>
      <c r="L13" s="403">
        <v>0.50347222222222221</v>
      </c>
      <c r="M13" s="404"/>
      <c r="N13" s="405"/>
      <c r="O13" s="403">
        <v>0.61805555555555558</v>
      </c>
      <c r="P13" s="404"/>
      <c r="Q13" s="405"/>
      <c r="R13" s="403">
        <v>0.43055555555555558</v>
      </c>
      <c r="S13" s="404"/>
      <c r="T13" s="405"/>
      <c r="U13" s="403">
        <v>0.5</v>
      </c>
      <c r="V13" s="404"/>
      <c r="W13" s="405"/>
      <c r="X13" s="403">
        <v>0.66319444444444442</v>
      </c>
      <c r="Y13" s="404"/>
      <c r="Z13" s="405"/>
      <c r="AA13" s="403">
        <v>0.40277777777777773</v>
      </c>
      <c r="AB13" s="404"/>
      <c r="AC13" s="405"/>
      <c r="AD13" s="403">
        <v>0.54861111111111105</v>
      </c>
      <c r="AE13" s="404"/>
      <c r="AF13" s="405"/>
      <c r="AG13" s="388"/>
      <c r="AH13" s="388"/>
      <c r="AI13" s="388"/>
      <c r="AJ13" s="388"/>
      <c r="AK13" s="388"/>
      <c r="AL13" s="388"/>
      <c r="AM13" s="388"/>
      <c r="AN13" s="388"/>
      <c r="AO13" s="391"/>
      <c r="AP13" s="10"/>
      <c r="AQ13" s="10"/>
      <c r="AS13" s="6"/>
      <c r="AT13" s="6"/>
      <c r="AU13" s="6"/>
      <c r="AV13" s="383"/>
    </row>
    <row r="14" spans="1:48" ht="20.100000000000001" customHeight="1">
      <c r="A14" s="366"/>
      <c r="B14" s="369"/>
      <c r="C14" s="400" t="str">
        <f>IF(AND($I$6=""),"",$I$6)</f>
        <v>ひばりアム</v>
      </c>
      <c r="D14" s="401"/>
      <c r="E14" s="402"/>
      <c r="F14" s="400" t="str">
        <f>IF(AND($I$10=""),"",$I$10)</f>
        <v>小金井公園G</v>
      </c>
      <c r="G14" s="401"/>
      <c r="H14" s="402"/>
      <c r="I14" s="374"/>
      <c r="J14" s="375"/>
      <c r="K14" s="376"/>
      <c r="L14" s="400" t="s">
        <v>351</v>
      </c>
      <c r="M14" s="401"/>
      <c r="N14" s="402"/>
      <c r="O14" s="400" t="s">
        <v>462</v>
      </c>
      <c r="P14" s="401"/>
      <c r="Q14" s="402"/>
      <c r="R14" s="400" t="s">
        <v>256</v>
      </c>
      <c r="S14" s="401"/>
      <c r="T14" s="402"/>
      <c r="U14" s="400" t="s">
        <v>256</v>
      </c>
      <c r="V14" s="401"/>
      <c r="W14" s="402"/>
      <c r="X14" s="400" t="s">
        <v>351</v>
      </c>
      <c r="Y14" s="401"/>
      <c r="Z14" s="402"/>
      <c r="AA14" s="400" t="s">
        <v>46</v>
      </c>
      <c r="AB14" s="401"/>
      <c r="AC14" s="402"/>
      <c r="AD14" s="400" t="s">
        <v>351</v>
      </c>
      <c r="AE14" s="401"/>
      <c r="AF14" s="402"/>
      <c r="AG14" s="388"/>
      <c r="AH14" s="388"/>
      <c r="AI14" s="388"/>
      <c r="AJ14" s="388"/>
      <c r="AK14" s="388"/>
      <c r="AL14" s="388"/>
      <c r="AM14" s="388"/>
      <c r="AN14" s="388"/>
      <c r="AO14" s="391"/>
      <c r="AP14" s="10"/>
      <c r="AQ14" s="10"/>
      <c r="AS14" s="6"/>
      <c r="AT14" s="6"/>
      <c r="AU14" s="6"/>
      <c r="AV14" s="383"/>
    </row>
    <row r="15" spans="1:48" ht="24" customHeight="1">
      <c r="A15" s="367"/>
      <c r="B15" s="370"/>
      <c r="C15" s="11">
        <f>IF(AND(K$7=""),"",K$7)</f>
        <v>0</v>
      </c>
      <c r="D15" s="15" t="str">
        <f>IF(AND($C15="",$E15=""),"",IF($C15&gt;$E15,"○",IF($C15=$E15,"△",IF($C15&lt;$E15,"●"))))</f>
        <v>●</v>
      </c>
      <c r="E15" s="16">
        <f>IF(AND(I$7=""),"",I$7)</f>
        <v>2</v>
      </c>
      <c r="F15" s="11">
        <f>IF(AND(K$11=""),"",K$11)</f>
        <v>8</v>
      </c>
      <c r="G15" s="15" t="str">
        <f>IF(AND($F15="",$H15=""),"",IF($F15&gt;$H15,"○",IF($F15=$H15,"△",IF($F15&lt;$H15,"●"))))</f>
        <v>○</v>
      </c>
      <c r="H15" s="16">
        <f>IF(AND(I$11=""),"",I$11)</f>
        <v>2</v>
      </c>
      <c r="I15" s="377"/>
      <c r="J15" s="378"/>
      <c r="K15" s="379"/>
      <c r="L15" s="11">
        <v>5</v>
      </c>
      <c r="M15" s="15" t="str">
        <f>IF(AND($L15="",$N15=""),"",IF($L15&gt;$N15,"○",IF($L15=$N15,"△",IF($L15&lt;$N15,"●"))))</f>
        <v>○</v>
      </c>
      <c r="N15" s="16">
        <v>0</v>
      </c>
      <c r="O15" s="11">
        <v>5</v>
      </c>
      <c r="P15" s="15" t="str">
        <f>IF(AND($O15="",$Q15=""),"",IF($O15&gt;$Q15,"○",IF($O15=$Q15,"△",IF($O15&lt;$Q15,"●"))))</f>
        <v>△</v>
      </c>
      <c r="Q15" s="16">
        <v>5</v>
      </c>
      <c r="R15" s="11">
        <v>6</v>
      </c>
      <c r="S15" s="15" t="str">
        <f>IF(AND($R15="",$T15=""),"",IF($R15&gt;$T15,"○",IF($R15=$T15,"△",IF($R15&lt;$T15,"●"))))</f>
        <v>○</v>
      </c>
      <c r="T15" s="16">
        <v>1</v>
      </c>
      <c r="U15" s="11">
        <v>31</v>
      </c>
      <c r="V15" s="15" t="str">
        <f>IF(AND($U15="",$W15=""),"",IF($U15&gt;$W15,"○",IF($U15=$W15,"△",IF($U15&lt;$W15,"●"))))</f>
        <v>○</v>
      </c>
      <c r="W15" s="16">
        <v>0</v>
      </c>
      <c r="X15" s="11">
        <v>9</v>
      </c>
      <c r="Y15" s="15" t="str">
        <f>IF(AND($X15="",$Z15=""),"",IF($X15&gt;$Z15,"○",IF($X15=$Z15,"△",IF($X15&lt;$Z15,"●"))))</f>
        <v>○</v>
      </c>
      <c r="Z15" s="16">
        <v>0</v>
      </c>
      <c r="AA15" s="11">
        <v>4</v>
      </c>
      <c r="AB15" s="15" t="str">
        <f>IF(AND($AA15="",$AC15=""),"",IF($AA15&gt;$AC15,"○",IF($AA15=$AC15,"△",IF($AA15&lt;$AC15,"●"))))</f>
        <v>○</v>
      </c>
      <c r="AC15" s="16">
        <v>0</v>
      </c>
      <c r="AD15" s="11">
        <v>0</v>
      </c>
      <c r="AE15" s="15" t="str">
        <f>IF(AND($AD15="",$AF15=""),"",IF($AD15&gt;$AF15,"○",IF($AD15=$AF15,"△",IF($AD15&lt;$AF15,"●"))))</f>
        <v>△</v>
      </c>
      <c r="AF15" s="16">
        <v>0</v>
      </c>
      <c r="AG15" s="389"/>
      <c r="AH15" s="389"/>
      <c r="AI15" s="389"/>
      <c r="AJ15" s="389"/>
      <c r="AK15" s="389"/>
      <c r="AL15" s="389"/>
      <c r="AM15" s="389"/>
      <c r="AN15" s="389"/>
      <c r="AO15" s="392"/>
      <c r="AP15" s="12">
        <f>COUNTIF(C15:AF15,"○")*3</f>
        <v>18</v>
      </c>
      <c r="AQ15" s="12">
        <f>COUNTIF(C15:AF15,"△")*1</f>
        <v>2</v>
      </c>
      <c r="AR15" s="12">
        <f>COUNTIF(C15:AF15,"●")*0</f>
        <v>0</v>
      </c>
      <c r="AS15" s="13" t="str">
        <f>B12</f>
        <v>エスアール</v>
      </c>
      <c r="AT15" s="13"/>
      <c r="AU15" s="6"/>
      <c r="AV15" s="383"/>
    </row>
    <row r="16" spans="1:48" ht="20.100000000000001" customHeight="1">
      <c r="A16" s="365">
        <v>4</v>
      </c>
      <c r="B16" s="368" t="s">
        <v>37</v>
      </c>
      <c r="C16" s="397">
        <f>IF(AND($L$4=""),"",$L$4)</f>
        <v>42861</v>
      </c>
      <c r="D16" s="398"/>
      <c r="E16" s="399"/>
      <c r="F16" s="397">
        <f>IF(AND($L$8=""),"",$L$8)</f>
        <v>42859</v>
      </c>
      <c r="G16" s="398"/>
      <c r="H16" s="399"/>
      <c r="I16" s="397">
        <f>IF(AND($L$12=""),"",$L$12)</f>
        <v>42847</v>
      </c>
      <c r="J16" s="398"/>
      <c r="K16" s="399"/>
      <c r="L16" s="371"/>
      <c r="M16" s="372"/>
      <c r="N16" s="373"/>
      <c r="O16" s="397">
        <v>42889</v>
      </c>
      <c r="P16" s="398"/>
      <c r="Q16" s="399"/>
      <c r="R16" s="397">
        <v>42859</v>
      </c>
      <c r="S16" s="398"/>
      <c r="T16" s="399"/>
      <c r="U16" s="397">
        <v>42882</v>
      </c>
      <c r="V16" s="398"/>
      <c r="W16" s="399"/>
      <c r="X16" s="397">
        <v>42861</v>
      </c>
      <c r="Y16" s="398"/>
      <c r="Z16" s="399"/>
      <c r="AA16" s="397">
        <v>42889</v>
      </c>
      <c r="AB16" s="398"/>
      <c r="AC16" s="399"/>
      <c r="AD16" s="397">
        <v>42847</v>
      </c>
      <c r="AE16" s="398"/>
      <c r="AF16" s="399"/>
      <c r="AG16" s="387">
        <f t="shared" ref="AG16" si="18">IF(AND($D19="",$G19="",$J19="",$M19="",$P19="",$S19="",$V19="",$Y19="",$AB19="",$AE19=""),"",SUM((COUNTIF($C19:$AF19,"○")),(COUNTIF($C19:$AF19,"●")),(COUNTIF($C19:$AF19,"△"))))</f>
        <v>9</v>
      </c>
      <c r="AH16" s="387">
        <f t="shared" ref="AH16" si="19">IF(AND($D19="",$G19="",$J19="",$M19="",$P19="",$S19="",$V19="",$Y19="",$AB19="",$AE19=""),"",SUM($AP19:$AR19))</f>
        <v>12</v>
      </c>
      <c r="AI16" s="387">
        <f t="shared" ref="AI16" si="20">IF(AND($D19="",$G19="",$J19="",$J19="",$M19="",$P19="",$S19="",$V19="",$Y19="",$AB19="",$AE19=""),"",COUNTIF(C19:AF19,"○"))</f>
        <v>4</v>
      </c>
      <c r="AJ16" s="387">
        <f t="shared" ref="AJ16" si="21">IF(AND($D19="",$G19="",$J19="",$J19="",$M19="",$P19="",$S19="",$V19="",$Y19="",$AB19="",$AE19=""),"",COUNTIF(C19:AF19,"●"))</f>
        <v>5</v>
      </c>
      <c r="AK16" s="387">
        <f t="shared" ref="AK16" si="22">IF(AND($D19="",$G19="",$J19="",$J19="",$M19="",$P19="",$S19="",$V19="",$Y19="",$AB19="",$AE19=""),"",COUNTIF(C19:AF19,"△"))</f>
        <v>0</v>
      </c>
      <c r="AL16" s="387">
        <f t="shared" ref="AL16" si="23">IF(AND($C19="",$F19="",$I19="",$L19="",$O19="",$R19="",$U19="",$X19="",$AA19="",$AD19=""),"",SUM($C19,$F19,$I19,$L19,$O19,$R19,$U19,$X19,$AA19,$AD19))</f>
        <v>26</v>
      </c>
      <c r="AM16" s="387">
        <f t="shared" ref="AM16" si="24">IF(AND($E19="",$H19="",$K19="",$N19="",$Q19="",$T19="",$W19="",$Z19="",$AC19="",$AF19=""),"",SUM($E19,$H19,$K19,$N19,$Q19,$T19,$W19,$Z19,$AC19,$AF19))</f>
        <v>18</v>
      </c>
      <c r="AN16" s="387">
        <f t="shared" ref="AN16" si="25">IF(AND($AL16="",$AM16=""),"",($AL16-$AM16))</f>
        <v>8</v>
      </c>
      <c r="AO16" s="390">
        <f>IF(AND($AG16=""),"",RANK(AV16,AV$4:AV$43))</f>
        <v>5</v>
      </c>
      <c r="AP16" s="10"/>
      <c r="AQ16" s="10"/>
      <c r="AS16" s="6"/>
      <c r="AT16" s="6"/>
      <c r="AU16" s="6"/>
      <c r="AV16" s="383">
        <f t="shared" ref="AV16" si="26">IFERROR(AH16*1000000+AN16*100+AL16,"")</f>
        <v>12000826</v>
      </c>
    </row>
    <row r="17" spans="1:48" ht="20.100000000000001" customHeight="1">
      <c r="A17" s="366"/>
      <c r="B17" s="369"/>
      <c r="C17" s="403">
        <f>IF(AND($L$5=""),"",$L$5)</f>
        <v>0.58333333333333337</v>
      </c>
      <c r="D17" s="404"/>
      <c r="E17" s="405"/>
      <c r="F17" s="403">
        <f>IF(AND($L$9=""),"",$L$9)</f>
        <v>0.4548611111111111</v>
      </c>
      <c r="G17" s="404"/>
      <c r="H17" s="405"/>
      <c r="I17" s="403">
        <f>IF(AND($L$13=""),"",$L$13)</f>
        <v>0.50347222222222221</v>
      </c>
      <c r="J17" s="404"/>
      <c r="K17" s="405"/>
      <c r="L17" s="374"/>
      <c r="M17" s="375"/>
      <c r="N17" s="376"/>
      <c r="O17" s="403">
        <v>0.49305555555555558</v>
      </c>
      <c r="P17" s="404"/>
      <c r="Q17" s="405"/>
      <c r="R17" s="403">
        <v>0.60763888888888895</v>
      </c>
      <c r="S17" s="404"/>
      <c r="T17" s="405"/>
      <c r="U17" s="403">
        <v>0.60416666666666663</v>
      </c>
      <c r="V17" s="404"/>
      <c r="W17" s="405"/>
      <c r="X17" s="403">
        <v>0.67361111111111116</v>
      </c>
      <c r="Y17" s="404"/>
      <c r="Z17" s="405"/>
      <c r="AA17" s="403">
        <v>0.4236111111111111</v>
      </c>
      <c r="AB17" s="404"/>
      <c r="AC17" s="405"/>
      <c r="AD17" s="403">
        <v>0.45833333333333331</v>
      </c>
      <c r="AE17" s="404"/>
      <c r="AF17" s="405"/>
      <c r="AG17" s="388"/>
      <c r="AH17" s="388"/>
      <c r="AI17" s="388"/>
      <c r="AJ17" s="388"/>
      <c r="AK17" s="388"/>
      <c r="AL17" s="388"/>
      <c r="AM17" s="388"/>
      <c r="AN17" s="388"/>
      <c r="AO17" s="391"/>
      <c r="AP17" s="10"/>
      <c r="AQ17" s="10"/>
      <c r="AS17" s="6"/>
      <c r="AT17" s="6"/>
      <c r="AU17" s="6"/>
      <c r="AV17" s="383"/>
    </row>
    <row r="18" spans="1:48" ht="20.100000000000001" customHeight="1">
      <c r="A18" s="366"/>
      <c r="B18" s="369"/>
      <c r="C18" s="400" t="str">
        <f>IF(AND($L$6=""),"",$L$6)</f>
        <v>小金井上水公園</v>
      </c>
      <c r="D18" s="401"/>
      <c r="E18" s="402"/>
      <c r="F18" s="400" t="str">
        <f>IF(AND($L$10=""),"",$L$10)</f>
        <v>小金井上水公園</v>
      </c>
      <c r="G18" s="401"/>
      <c r="H18" s="402"/>
      <c r="I18" s="400" t="str">
        <f>IF(AND($L$14=""),"",$L$14)</f>
        <v>ひばりアム</v>
      </c>
      <c r="J18" s="401"/>
      <c r="K18" s="402"/>
      <c r="L18" s="374"/>
      <c r="M18" s="375"/>
      <c r="N18" s="376"/>
      <c r="O18" s="400" t="s">
        <v>256</v>
      </c>
      <c r="P18" s="401"/>
      <c r="Q18" s="402"/>
      <c r="R18" s="400" t="s">
        <v>108</v>
      </c>
      <c r="S18" s="401"/>
      <c r="T18" s="402"/>
      <c r="U18" s="400" t="s">
        <v>46</v>
      </c>
      <c r="V18" s="401"/>
      <c r="W18" s="402"/>
      <c r="X18" s="400" t="s">
        <v>108</v>
      </c>
      <c r="Y18" s="401"/>
      <c r="Z18" s="402"/>
      <c r="AA18" s="400" t="s">
        <v>256</v>
      </c>
      <c r="AB18" s="401"/>
      <c r="AC18" s="402"/>
      <c r="AD18" s="400" t="s">
        <v>351</v>
      </c>
      <c r="AE18" s="401"/>
      <c r="AF18" s="402"/>
      <c r="AG18" s="388"/>
      <c r="AH18" s="388"/>
      <c r="AI18" s="388"/>
      <c r="AJ18" s="388"/>
      <c r="AK18" s="388"/>
      <c r="AL18" s="388"/>
      <c r="AM18" s="388"/>
      <c r="AN18" s="388"/>
      <c r="AO18" s="391"/>
      <c r="AP18" s="10"/>
      <c r="AQ18" s="10"/>
      <c r="AS18" s="6"/>
      <c r="AT18" s="6"/>
      <c r="AU18" s="6"/>
      <c r="AV18" s="383"/>
    </row>
    <row r="19" spans="1:48" ht="24" customHeight="1">
      <c r="A19" s="367"/>
      <c r="B19" s="370"/>
      <c r="C19" s="11">
        <f>IF(AND(N$7=""),"",N$7)</f>
        <v>0</v>
      </c>
      <c r="D19" s="15" t="str">
        <f>IF(AND($C19="",$E19=""),"",IF($C19&gt;$E19,"○",IF($C19=$E19,"△",IF($C19&lt;$E19,"●"))))</f>
        <v>●</v>
      </c>
      <c r="E19" s="16">
        <f>IF(AND(L$7=""),"",L$7)</f>
        <v>2</v>
      </c>
      <c r="F19" s="11">
        <f>IF(AND(N$11=""),"",N$11)</f>
        <v>0</v>
      </c>
      <c r="G19" s="15" t="str">
        <f>IF(AND($F19="",$H19=""),"",IF($F19&gt;$H19,"○",IF($F19=$H19,"△",IF($F19&lt;$H19,"●"))))</f>
        <v>●</v>
      </c>
      <c r="H19" s="16">
        <f>IF(AND(L$11=""),"",L$11)</f>
        <v>1</v>
      </c>
      <c r="I19" s="11">
        <f>IF(AND(N$15=""),"",N$15)</f>
        <v>0</v>
      </c>
      <c r="J19" s="15" t="str">
        <f>IF(AND($I19="",$K19=""),"",IF($I19&gt;$K19,"○",IF($I19=$K19,"△",IF($I19&lt;$K19,"●"))))</f>
        <v>●</v>
      </c>
      <c r="K19" s="16">
        <f>IF(AND(L$15=""),"",L$15)</f>
        <v>5</v>
      </c>
      <c r="L19" s="377"/>
      <c r="M19" s="378"/>
      <c r="N19" s="379"/>
      <c r="O19" s="11">
        <v>2</v>
      </c>
      <c r="P19" s="15" t="str">
        <f>IF(AND($O19="",$Q19=""),"",IF($O19&gt;$Q19,"○",IF($O19=$Q19,"△",IF($O19&lt;$Q19,"●"))))</f>
        <v>●</v>
      </c>
      <c r="Q19" s="16">
        <v>4</v>
      </c>
      <c r="R19" s="11">
        <v>3</v>
      </c>
      <c r="S19" s="15" t="str">
        <f>IF(AND($R19="",$T19=""),"",IF($R19&gt;$T19,"○",IF($R19=$T19,"△",IF($R19&lt;$T19,"●"))))</f>
        <v>○</v>
      </c>
      <c r="T19" s="16">
        <v>2</v>
      </c>
      <c r="U19" s="11">
        <v>10</v>
      </c>
      <c r="V19" s="15" t="str">
        <f>IF(AND($U19="",$W19=""),"",IF($U19&gt;$W19,"○",IF($U19=$W19,"△",IF($U19&lt;$W19,"●"))))</f>
        <v>○</v>
      </c>
      <c r="W19" s="16">
        <v>0</v>
      </c>
      <c r="X19" s="11">
        <v>7</v>
      </c>
      <c r="Y19" s="15" t="str">
        <f>IF(AND($X19="",$Z19=""),"",IF($X19&gt;$Z19,"○",IF($X19=$Z19,"△",IF($X19&lt;$Z19,"●"))))</f>
        <v>○</v>
      </c>
      <c r="Z19" s="16">
        <v>2</v>
      </c>
      <c r="AA19" s="11">
        <v>3</v>
      </c>
      <c r="AB19" s="15" t="str">
        <f>IF(AND($AA19="",$AC19=""),"",IF($AA19&gt;$AC19,"○",IF($AA19=$AC19,"△",IF($AA19&lt;$AC19,"●"))))</f>
        <v>○</v>
      </c>
      <c r="AC19" s="16">
        <v>0</v>
      </c>
      <c r="AD19" s="11">
        <v>1</v>
      </c>
      <c r="AE19" s="15" t="str">
        <f>IF(AND($AD19="",$AF19=""),"",IF($AD19&gt;$AF19,"○",IF($AD19=$AF19,"△",IF($AD19&lt;$AF19,"●"))))</f>
        <v>●</v>
      </c>
      <c r="AF19" s="16">
        <v>2</v>
      </c>
      <c r="AG19" s="389"/>
      <c r="AH19" s="389"/>
      <c r="AI19" s="389"/>
      <c r="AJ19" s="389"/>
      <c r="AK19" s="389"/>
      <c r="AL19" s="389"/>
      <c r="AM19" s="389"/>
      <c r="AN19" s="389"/>
      <c r="AO19" s="392"/>
      <c r="AP19" s="12">
        <f>COUNTIF(C19:AF19,"○")*3</f>
        <v>12</v>
      </c>
      <c r="AQ19" s="12">
        <f>COUNTIF(C19:AF19,"△")*1</f>
        <v>0</v>
      </c>
      <c r="AR19" s="12">
        <f>COUNTIF(C19:AF19,"●")*0</f>
        <v>0</v>
      </c>
      <c r="AS19" s="13" t="str">
        <f>B16</f>
        <v>小金井１SC</v>
      </c>
      <c r="AT19" s="13"/>
      <c r="AU19" s="6"/>
      <c r="AV19" s="383"/>
    </row>
    <row r="20" spans="1:48" ht="20.100000000000001" customHeight="1">
      <c r="A20" s="365">
        <v>5</v>
      </c>
      <c r="B20" s="368" t="s">
        <v>38</v>
      </c>
      <c r="C20" s="397">
        <f>IF(AND($O$4=""),"",$O$4)</f>
        <v>42859</v>
      </c>
      <c r="D20" s="398"/>
      <c r="E20" s="399"/>
      <c r="F20" s="397">
        <f>IF(AND($O$8=""),"",$O$8)</f>
        <v>42897</v>
      </c>
      <c r="G20" s="398"/>
      <c r="H20" s="399"/>
      <c r="I20" s="397">
        <f>IF(AND($O$12=""),"",$O$12)</f>
        <v>42897</v>
      </c>
      <c r="J20" s="398"/>
      <c r="K20" s="399"/>
      <c r="L20" s="397">
        <f>IF(AND($O$16=""),"",$O$16)</f>
        <v>42889</v>
      </c>
      <c r="M20" s="398"/>
      <c r="N20" s="399"/>
      <c r="O20" s="371"/>
      <c r="P20" s="372"/>
      <c r="Q20" s="373"/>
      <c r="R20" s="397">
        <v>42904</v>
      </c>
      <c r="S20" s="398"/>
      <c r="T20" s="399"/>
      <c r="U20" s="397">
        <v>42840</v>
      </c>
      <c r="V20" s="398"/>
      <c r="W20" s="399"/>
      <c r="X20" s="397">
        <v>42889</v>
      </c>
      <c r="Y20" s="398"/>
      <c r="Z20" s="399"/>
      <c r="AA20" s="397">
        <v>42859</v>
      </c>
      <c r="AB20" s="398"/>
      <c r="AC20" s="399"/>
      <c r="AD20" s="397">
        <v>42840</v>
      </c>
      <c r="AE20" s="398"/>
      <c r="AF20" s="399"/>
      <c r="AG20" s="387">
        <f t="shared" ref="AG20" si="27">IF(AND($D23="",$G23="",$J23="",$M23="",$P23="",$S23="",$V23="",$Y23="",$AB23="",$AE23=""),"",SUM((COUNTIF($C23:$AF23,"○")),(COUNTIF($C23:$AF23,"●")),(COUNTIF($C23:$AF23,"△"))))</f>
        <v>9</v>
      </c>
      <c r="AH20" s="387">
        <f t="shared" ref="AH20" si="28">IF(AND($D23="",$G23="",$J23="",$M23="",$P23="",$S23="",$V23="",$Y23="",$AB23="",$AE23=""),"",SUM($AP23:$AR23))</f>
        <v>11</v>
      </c>
      <c r="AI20" s="387">
        <f t="shared" ref="AI20" si="29">IF(AND($D23="",$G23="",$J23="",$J23="",$M23="",$P23="",$S23="",$V23="",$Y23="",$AB23="",$AE23=""),"",COUNTIF(C23:AF23,"○"))</f>
        <v>3</v>
      </c>
      <c r="AJ20" s="387">
        <f t="shared" ref="AJ20" si="30">IF(AND($D23="",$G23="",$J23="",$J23="",$M23="",$P23="",$S23="",$V23="",$Y23="",$AB23="",$AE23=""),"",COUNTIF(C23:AF23,"●"))</f>
        <v>4</v>
      </c>
      <c r="AK20" s="387">
        <f t="shared" ref="AK20" si="31">IF(AND($D23="",$G23="",$J23="",$J23="",$M23="",$P23="",$S23="",$V23="",$Y23="",$AB23="",$AE23=""),"",COUNTIF(C23:AF23,"△"))</f>
        <v>2</v>
      </c>
      <c r="AL20" s="387">
        <f t="shared" ref="AL20" si="32">IF(AND($C23="",$F23="",$I23="",$L23="",$O23="",$R23="",$U23="",$X23="",$AA23="",$AD23=""),"",SUM($C23,$F23,$I23,$L23,$O23,$R23,$U23,$X23,$AA23,$AD23))</f>
        <v>24</v>
      </c>
      <c r="AM20" s="387">
        <f t="shared" ref="AM20" si="33">IF(AND($E23="",$H23="",$K23="",$N23="",$Q23="",$T23="",$W23="",$Z23="",$AC23="",$AF23=""),"",SUM($E23,$H23,$K23,$N23,$Q23,$T23,$W23,$Z23,$AC23,$AF23))</f>
        <v>24</v>
      </c>
      <c r="AN20" s="387">
        <f t="shared" ref="AN20" si="34">IF(AND($AL20="",$AM20=""),"",($AL20-$AM20))</f>
        <v>0</v>
      </c>
      <c r="AO20" s="390">
        <f>IF(AND($AG20=""),"",RANK(AV20,AV$4:AV$43))</f>
        <v>8</v>
      </c>
      <c r="AP20" s="10"/>
      <c r="AQ20" s="10"/>
      <c r="AS20" s="6"/>
      <c r="AT20" s="6"/>
      <c r="AU20" s="6"/>
      <c r="AV20" s="383">
        <f t="shared" ref="AV20" si="35">IFERROR(AH20*1000000+AN20*100+AL20,"")</f>
        <v>11000024</v>
      </c>
    </row>
    <row r="21" spans="1:48" ht="20.100000000000001" customHeight="1">
      <c r="A21" s="366"/>
      <c r="B21" s="369"/>
      <c r="C21" s="403">
        <f>IF(AND($O$5=""),"",$O$5)</f>
        <v>0.49305555555555558</v>
      </c>
      <c r="D21" s="404"/>
      <c r="E21" s="405"/>
      <c r="F21" s="403">
        <f>IF(AND($O$9=""),"",$O$9)</f>
        <v>0.56944444444444442</v>
      </c>
      <c r="G21" s="404"/>
      <c r="H21" s="405"/>
      <c r="I21" s="403">
        <f>IF(AND($O$13=""),"",$O$13)</f>
        <v>0.61805555555555558</v>
      </c>
      <c r="J21" s="404"/>
      <c r="K21" s="405"/>
      <c r="L21" s="403">
        <f>IF(AND($O$17=""),"",$O$17)</f>
        <v>0.49305555555555558</v>
      </c>
      <c r="M21" s="404"/>
      <c r="N21" s="405"/>
      <c r="O21" s="374"/>
      <c r="P21" s="375"/>
      <c r="Q21" s="376"/>
      <c r="R21" s="403">
        <v>0.44444444444444442</v>
      </c>
      <c r="S21" s="404"/>
      <c r="T21" s="405"/>
      <c r="U21" s="403">
        <v>0.56597222222222221</v>
      </c>
      <c r="V21" s="404"/>
      <c r="W21" s="405"/>
      <c r="X21" s="403">
        <v>0.3888888888888889</v>
      </c>
      <c r="Y21" s="404"/>
      <c r="Z21" s="405"/>
      <c r="AA21" s="403">
        <v>0.56944444444444442</v>
      </c>
      <c r="AB21" s="404"/>
      <c r="AC21" s="405"/>
      <c r="AD21" s="403">
        <v>0.52083333333333337</v>
      </c>
      <c r="AE21" s="404"/>
      <c r="AF21" s="405"/>
      <c r="AG21" s="388"/>
      <c r="AH21" s="388"/>
      <c r="AI21" s="388"/>
      <c r="AJ21" s="388"/>
      <c r="AK21" s="388"/>
      <c r="AL21" s="388"/>
      <c r="AM21" s="388"/>
      <c r="AN21" s="388"/>
      <c r="AO21" s="391"/>
      <c r="AP21" s="10"/>
      <c r="AQ21" s="10"/>
      <c r="AS21" s="6"/>
      <c r="AT21" s="6"/>
      <c r="AU21" s="6"/>
      <c r="AV21" s="383"/>
    </row>
    <row r="22" spans="1:48" ht="20.100000000000001" customHeight="1">
      <c r="A22" s="366"/>
      <c r="B22" s="369"/>
      <c r="C22" s="400" t="str">
        <f>IF(AND($O$6=""),"",$O$6)</f>
        <v>小金井上水公園</v>
      </c>
      <c r="D22" s="401"/>
      <c r="E22" s="402"/>
      <c r="F22" s="400" t="str">
        <f>IF(AND($O$10=""),"",$O$10)</f>
        <v>西東京市中原小</v>
      </c>
      <c r="G22" s="401"/>
      <c r="H22" s="402"/>
      <c r="I22" s="400" t="str">
        <f>IF(AND($O$14=""),"",$O$14)</f>
        <v>西東京市中原小</v>
      </c>
      <c r="J22" s="401"/>
      <c r="K22" s="402"/>
      <c r="L22" s="400" t="str">
        <f>IF(AND($O$18=""),"",$O$18)</f>
        <v>内山B面</v>
      </c>
      <c r="M22" s="401"/>
      <c r="N22" s="402"/>
      <c r="O22" s="374"/>
      <c r="P22" s="375"/>
      <c r="Q22" s="376"/>
      <c r="R22" s="400" t="s">
        <v>256</v>
      </c>
      <c r="S22" s="401"/>
      <c r="T22" s="402"/>
      <c r="U22" s="400" t="s">
        <v>45</v>
      </c>
      <c r="V22" s="401"/>
      <c r="W22" s="402"/>
      <c r="X22" s="400" t="s">
        <v>256</v>
      </c>
      <c r="Y22" s="401"/>
      <c r="Z22" s="402"/>
      <c r="AA22" s="400" t="s">
        <v>108</v>
      </c>
      <c r="AB22" s="401"/>
      <c r="AC22" s="402"/>
      <c r="AD22" s="400" t="s">
        <v>45</v>
      </c>
      <c r="AE22" s="401"/>
      <c r="AF22" s="402"/>
      <c r="AG22" s="388"/>
      <c r="AH22" s="388"/>
      <c r="AI22" s="388"/>
      <c r="AJ22" s="388"/>
      <c r="AK22" s="388"/>
      <c r="AL22" s="388"/>
      <c r="AM22" s="388"/>
      <c r="AN22" s="388"/>
      <c r="AO22" s="391"/>
      <c r="AP22" s="10"/>
      <c r="AQ22" s="10"/>
      <c r="AS22" s="6"/>
      <c r="AT22" s="6"/>
      <c r="AU22" s="6"/>
      <c r="AV22" s="383"/>
    </row>
    <row r="23" spans="1:48" ht="24" customHeight="1">
      <c r="A23" s="367"/>
      <c r="B23" s="370"/>
      <c r="C23" s="11">
        <f>IF(AND($Q$7=""),"",$Q$7)</f>
        <v>0</v>
      </c>
      <c r="D23" s="15" t="str">
        <f>IF(AND($C23="",$E23=""),"",IF($C23&gt;$E23,"○",IF($C23=$E23,"△",IF($C23&lt;$E23,"●"))))</f>
        <v>●</v>
      </c>
      <c r="E23" s="16">
        <f>IF(AND($O$7=""),"",$O$7)</f>
        <v>2</v>
      </c>
      <c r="F23" s="11">
        <f>IF(AND(Q$11=""),"",Q$11)</f>
        <v>3</v>
      </c>
      <c r="G23" s="15" t="str">
        <f>IF(AND($F23="",$H23=""),"",IF($F23&gt;$H23,"○",IF($F23=$H23,"△",IF($F23&lt;$H23,"●"))))</f>
        <v>△</v>
      </c>
      <c r="H23" s="16">
        <f>IF(AND(O$11=""),"",O$11)</f>
        <v>3</v>
      </c>
      <c r="I23" s="11">
        <f>IF(AND($Q$15=""),"",$Q$15)</f>
        <v>5</v>
      </c>
      <c r="J23" s="15" t="str">
        <f>IF(AND($I23="",$K23=""),"",IF($I23&gt;$K23,"○",IF($I23=$K23,"△",IF($I23&lt;$K23,"●"))))</f>
        <v>△</v>
      </c>
      <c r="K23" s="16">
        <f>IF(AND($O$15=""),"",$O$15)</f>
        <v>5</v>
      </c>
      <c r="L23" s="11">
        <f>IF(AND($Q$19=""),"",$Q$19)</f>
        <v>4</v>
      </c>
      <c r="M23" s="15" t="str">
        <f>IF(AND($L23="",$N23=""),"",IF($L23&gt;$N23,"○",IF($L23=$N23,"△",IF($L23&lt;$N23,"●"))))</f>
        <v>○</v>
      </c>
      <c r="N23" s="16">
        <f>IF(AND($O$19=""),"",$O$19)</f>
        <v>2</v>
      </c>
      <c r="O23" s="377"/>
      <c r="P23" s="378"/>
      <c r="Q23" s="379"/>
      <c r="R23" s="11">
        <v>0</v>
      </c>
      <c r="S23" s="15" t="str">
        <f>IF(AND($R23="",$T23=""),"",IF($R23&gt;$T23,"○",IF($R23=$T23,"△",IF($R23&lt;$T23,"●"))))</f>
        <v>●</v>
      </c>
      <c r="T23" s="16">
        <v>3</v>
      </c>
      <c r="U23" s="11">
        <v>6</v>
      </c>
      <c r="V23" s="15" t="str">
        <f>IF(AND($U23="",$W23=""),"",IF($U23&gt;$W23,"○",IF($U23=$W23,"△",IF($U23&lt;$W23,"●"))))</f>
        <v>○</v>
      </c>
      <c r="W23" s="16">
        <v>0</v>
      </c>
      <c r="X23" s="11">
        <v>6</v>
      </c>
      <c r="Y23" s="15" t="str">
        <f>IF(AND($X23="",$Z23=""),"",IF($X23&gt;$Z23,"○",IF($X23=$Z23,"△",IF($X23&lt;$Z23,"●"))))</f>
        <v>○</v>
      </c>
      <c r="Z23" s="16">
        <v>0</v>
      </c>
      <c r="AA23" s="11">
        <v>0</v>
      </c>
      <c r="AB23" s="15" t="str">
        <f>IF(AND($AA23="",$AC23=""),"",IF($AA23&gt;$AC23,"○",IF($AA23=$AC23,"△",IF($AA23&lt;$AC23,"●"))))</f>
        <v>●</v>
      </c>
      <c r="AC23" s="16">
        <v>2</v>
      </c>
      <c r="AD23" s="11">
        <v>0</v>
      </c>
      <c r="AE23" s="15" t="str">
        <f>IF(AND($AD23="",$AF23=""),"",IF($AD23&gt;$AF23,"○",IF($AD23=$AF23,"△",IF($AD23&lt;$AF23,"●"))))</f>
        <v>●</v>
      </c>
      <c r="AF23" s="16">
        <v>7</v>
      </c>
      <c r="AG23" s="389"/>
      <c r="AH23" s="389"/>
      <c r="AI23" s="389"/>
      <c r="AJ23" s="389"/>
      <c r="AK23" s="389"/>
      <c r="AL23" s="389"/>
      <c r="AM23" s="389"/>
      <c r="AN23" s="389"/>
      <c r="AO23" s="392"/>
      <c r="AP23" s="12">
        <f>COUNTIF(C23:AF23,"○")*3</f>
        <v>9</v>
      </c>
      <c r="AQ23" s="12">
        <f>COUNTIF(C23:AF23,"△")*1</f>
        <v>2</v>
      </c>
      <c r="AR23" s="12">
        <f>COUNTIF(C23:AF23,"●")*0</f>
        <v>0</v>
      </c>
      <c r="AS23" s="13" t="str">
        <f>B20</f>
        <v>保谷本町SC</v>
      </c>
      <c r="AT23" s="13"/>
      <c r="AU23" s="6"/>
      <c r="AV23" s="383"/>
    </row>
    <row r="24" spans="1:48" ht="20.100000000000001" customHeight="1">
      <c r="A24" s="365">
        <v>6</v>
      </c>
      <c r="B24" s="368" t="s">
        <v>463</v>
      </c>
      <c r="C24" s="397">
        <f>IF(AND($R$4=""),"",$R$4)</f>
        <v>42876</v>
      </c>
      <c r="D24" s="398"/>
      <c r="E24" s="399"/>
      <c r="F24" s="397">
        <f>IF(AND($R$8=""),"",$R$8)</f>
        <v>42859</v>
      </c>
      <c r="G24" s="398"/>
      <c r="H24" s="399"/>
      <c r="I24" s="397">
        <f>IF(AND($R$12=""),"",$R$12)</f>
        <v>42876</v>
      </c>
      <c r="J24" s="398"/>
      <c r="K24" s="399"/>
      <c r="L24" s="397">
        <f>IF(AND($R$16=""),"",$R$16)</f>
        <v>42859</v>
      </c>
      <c r="M24" s="398"/>
      <c r="N24" s="399"/>
      <c r="O24" s="397">
        <f>IF(AND($R$20=""),"",$R$20)</f>
        <v>42904</v>
      </c>
      <c r="P24" s="398"/>
      <c r="Q24" s="399"/>
      <c r="R24" s="371"/>
      <c r="S24" s="372"/>
      <c r="T24" s="373"/>
      <c r="U24" s="397">
        <v>42848</v>
      </c>
      <c r="V24" s="398"/>
      <c r="W24" s="399"/>
      <c r="X24" s="397">
        <v>42848</v>
      </c>
      <c r="Y24" s="398"/>
      <c r="Z24" s="399"/>
      <c r="AA24" s="397">
        <v>42882</v>
      </c>
      <c r="AB24" s="398"/>
      <c r="AC24" s="399"/>
      <c r="AD24" s="397">
        <v>42882</v>
      </c>
      <c r="AE24" s="398"/>
      <c r="AF24" s="399"/>
      <c r="AG24" s="387">
        <f t="shared" ref="AG24" si="36">IF(AND($D27="",$G27="",$J27="",$M27="",$P27="",$S27="",$V27="",$Y27="",$AB27="",$AE27=""),"",SUM((COUNTIF($C27:$AF27,"○")),(COUNTIF($C27:$AF27,"●")),(COUNTIF($C27:$AF27,"△"))))</f>
        <v>9</v>
      </c>
      <c r="AH24" s="387">
        <f t="shared" ref="AH24" si="37">IF(AND($D27="",$G27="",$J27="",$M27="",$P27="",$S27="",$V27="",$Y27="",$AB27="",$AE27=""),"",SUM($AP27:$AR27))</f>
        <v>13</v>
      </c>
      <c r="AI24" s="387">
        <f t="shared" ref="AI24" si="38">IF(AND($D27="",$G27="",$J27="",$J27="",$M27="",$P27="",$S27="",$V27="",$Y27="",$AB27="",$AE27=""),"",COUNTIF(C27:AF27,"○"))</f>
        <v>4</v>
      </c>
      <c r="AJ24" s="387">
        <f t="shared" ref="AJ24" si="39">IF(AND($D27="",$G27="",$J27="",$J27="",$M27="",$P27="",$S27="",$V27="",$Y27="",$AB27="",$AE27=""),"",COUNTIF(C27:AF27,"●"))</f>
        <v>4</v>
      </c>
      <c r="AK24" s="387">
        <f t="shared" ref="AK24" si="40">IF(AND($D27="",$G27="",$J27="",$J27="",$M27="",$P27="",$S27="",$V27="",$Y27="",$AB27="",$AE27=""),"",COUNTIF(C27:AF27,"△"))</f>
        <v>1</v>
      </c>
      <c r="AL24" s="387">
        <f t="shared" ref="AL24" si="41">IF(AND($C27="",$F27="",$I27="",$L27="",$O27="",$R27="",$U27="",$X27="",$AA27="",$AD27=""),"",SUM($C27,$F27,$I27,$L27,$O27,$R27,$U27,$X27,$AA27,$AD27))</f>
        <v>37</v>
      </c>
      <c r="AM24" s="387">
        <f t="shared" ref="AM24" si="42">IF(AND($E27="",$H27="",$K27="",$N27="",$Q27="",$T27="",$W27="",$Z27="",$AC27="",$AF27=""),"",SUM($E27,$H27,$K27,$N27,$Q27,$T27,$W27,$Z27,$AC27,$AF27))</f>
        <v>20</v>
      </c>
      <c r="AN24" s="387">
        <f t="shared" ref="AN24" si="43">IF(AND($AL24="",$AM24=""),"",($AL24-$AM24))</f>
        <v>17</v>
      </c>
      <c r="AO24" s="390">
        <f>IF(AND($AG24=""),"",RANK(AV24,AV$4:AV$43))</f>
        <v>4</v>
      </c>
      <c r="AP24" s="10"/>
      <c r="AQ24" s="10"/>
      <c r="AS24" s="6"/>
      <c r="AT24" s="6"/>
      <c r="AU24" s="6"/>
      <c r="AV24" s="383">
        <f t="shared" ref="AV24" si="44">IFERROR(AH24*1000000+AN24*100+AL24,"")</f>
        <v>13001737</v>
      </c>
    </row>
    <row r="25" spans="1:48" ht="20.100000000000001" customHeight="1">
      <c r="A25" s="366"/>
      <c r="B25" s="369"/>
      <c r="C25" s="403">
        <f>IF(AND($R$5=""),"",$R$5)</f>
        <v>0.53472222222222221</v>
      </c>
      <c r="D25" s="404"/>
      <c r="E25" s="405"/>
      <c r="F25" s="403">
        <f>IF(AND($R$9=""),"",$R$9)</f>
        <v>0.53125</v>
      </c>
      <c r="G25" s="404"/>
      <c r="H25" s="405"/>
      <c r="I25" s="403">
        <f>IF(AND($R$13=""),"",$R$13)</f>
        <v>0.43055555555555558</v>
      </c>
      <c r="J25" s="404"/>
      <c r="K25" s="405"/>
      <c r="L25" s="403">
        <f>IF(AND($R$17=""),"",$R$17)</f>
        <v>0.60763888888888895</v>
      </c>
      <c r="M25" s="404"/>
      <c r="N25" s="405"/>
      <c r="O25" s="403">
        <f>IF(AND($R$21=""),"",$R$21)</f>
        <v>0.44444444444444442</v>
      </c>
      <c r="P25" s="404"/>
      <c r="Q25" s="405"/>
      <c r="R25" s="374"/>
      <c r="S25" s="375"/>
      <c r="T25" s="376"/>
      <c r="U25" s="403">
        <v>0.41666666666666669</v>
      </c>
      <c r="V25" s="404"/>
      <c r="W25" s="405"/>
      <c r="X25" s="403">
        <v>0.45833333333333331</v>
      </c>
      <c r="Y25" s="404"/>
      <c r="Z25" s="405"/>
      <c r="AA25" s="403">
        <v>0.56597222222222221</v>
      </c>
      <c r="AB25" s="404"/>
      <c r="AC25" s="405"/>
      <c r="AD25" s="403">
        <v>0.61111111111111105</v>
      </c>
      <c r="AE25" s="404"/>
      <c r="AF25" s="405"/>
      <c r="AG25" s="388"/>
      <c r="AH25" s="388"/>
      <c r="AI25" s="388"/>
      <c r="AJ25" s="388"/>
      <c r="AK25" s="388"/>
      <c r="AL25" s="388"/>
      <c r="AM25" s="388"/>
      <c r="AN25" s="388"/>
      <c r="AO25" s="391"/>
      <c r="AP25" s="10"/>
      <c r="AQ25" s="10"/>
      <c r="AS25" s="6"/>
      <c r="AT25" s="6"/>
      <c r="AU25" s="6"/>
      <c r="AV25" s="383"/>
    </row>
    <row r="26" spans="1:48" ht="20.100000000000001" customHeight="1">
      <c r="A26" s="366"/>
      <c r="B26" s="369"/>
      <c r="C26" s="400" t="str">
        <f>IF(AND($R$6=""),"",$R$6)</f>
        <v>内山B面</v>
      </c>
      <c r="D26" s="401"/>
      <c r="E26" s="402"/>
      <c r="F26" s="400" t="str">
        <f>IF(AND($R$10=""),"",$R$10)</f>
        <v>小金井上水公園</v>
      </c>
      <c r="G26" s="401"/>
      <c r="H26" s="402"/>
      <c r="I26" s="400" t="str">
        <f>IF(AND($R$14=""),"",$R$14)</f>
        <v>内山B面</v>
      </c>
      <c r="J26" s="401"/>
      <c r="K26" s="402"/>
      <c r="L26" s="400" t="str">
        <f>IF(AND($R$18=""),"",$R$18)</f>
        <v>小金井上水公園</v>
      </c>
      <c r="M26" s="401"/>
      <c r="N26" s="402"/>
      <c r="O26" s="400" t="str">
        <f>IF(AND($R$22=""),"",$R$22)</f>
        <v>内山B面</v>
      </c>
      <c r="P26" s="401"/>
      <c r="Q26" s="402"/>
      <c r="R26" s="374"/>
      <c r="S26" s="375"/>
      <c r="T26" s="376"/>
      <c r="U26" s="400" t="s">
        <v>109</v>
      </c>
      <c r="V26" s="401"/>
      <c r="W26" s="402"/>
      <c r="X26" s="400" t="s">
        <v>109</v>
      </c>
      <c r="Y26" s="401"/>
      <c r="Z26" s="402"/>
      <c r="AA26" s="400" t="s">
        <v>45</v>
      </c>
      <c r="AB26" s="401"/>
      <c r="AC26" s="402"/>
      <c r="AD26" s="400" t="s">
        <v>45</v>
      </c>
      <c r="AE26" s="401"/>
      <c r="AF26" s="402"/>
      <c r="AG26" s="388"/>
      <c r="AH26" s="388"/>
      <c r="AI26" s="388"/>
      <c r="AJ26" s="388"/>
      <c r="AK26" s="388"/>
      <c r="AL26" s="388"/>
      <c r="AM26" s="388"/>
      <c r="AN26" s="388"/>
      <c r="AO26" s="391"/>
      <c r="AP26" s="10"/>
      <c r="AQ26" s="10"/>
      <c r="AS26" s="6"/>
      <c r="AT26" s="6"/>
      <c r="AU26" s="6"/>
      <c r="AV26" s="383"/>
    </row>
    <row r="27" spans="1:48" ht="24" customHeight="1">
      <c r="A27" s="367"/>
      <c r="B27" s="370"/>
      <c r="C27" s="11">
        <f>IF(AND($T$7=""),"",$T$7)</f>
        <v>1</v>
      </c>
      <c r="D27" s="15" t="str">
        <f>IF(AND($C27="",$E27=""),"",IF($C27&gt;$E27,"○",IF($C27=$E27,"△",IF($C27&lt;$E27,"●"))))</f>
        <v>●</v>
      </c>
      <c r="E27" s="16">
        <f>IF(AND($R$7=""),"",$R$7)</f>
        <v>5</v>
      </c>
      <c r="F27" s="11">
        <f>IF(AND(T$11=""),"",T$11)</f>
        <v>3</v>
      </c>
      <c r="G27" s="15" t="str">
        <f>IF(AND($F27="",$H27=""),"",IF($F27&gt;$H27,"○",IF($F27=$H27,"△",IF($F27&lt;$H27,"●"))))</f>
        <v>△</v>
      </c>
      <c r="H27" s="16">
        <f>IF(AND(R$11=""),"",R$11)</f>
        <v>3</v>
      </c>
      <c r="I27" s="11">
        <f>IF(AND($T$15=""),"",$T$15)</f>
        <v>1</v>
      </c>
      <c r="J27" s="15" t="str">
        <f>IF(AND($I27="",$K27=""),"",IF($I27&gt;$K27,"○",IF($I27=$K27,"△",IF($I27&lt;$K27,"●"))))</f>
        <v>●</v>
      </c>
      <c r="K27" s="16">
        <f>IF(AND($R$15=""),"",$R$15)</f>
        <v>6</v>
      </c>
      <c r="L27" s="11">
        <f>IF(AND($T$19=""),"",$T$19)</f>
        <v>2</v>
      </c>
      <c r="M27" s="15" t="str">
        <f>IF(AND($L27="",$N27=""),"",IF($L27&gt;$N27,"○",IF($L27=$N27,"△",IF($L27&lt;$N27,"●"))))</f>
        <v>●</v>
      </c>
      <c r="N27" s="16">
        <f>IF(AND($R$19=""),"",$R$19)</f>
        <v>3</v>
      </c>
      <c r="O27" s="11">
        <f>IF(AND($T$23=""),"",$T$23)</f>
        <v>3</v>
      </c>
      <c r="P27" s="15" t="str">
        <f>IF(AND($O27="",$Q27=""),"",IF($O27&gt;$Q27,"○",IF($O27=$Q27,"△",IF($O27&lt;$Q27,"●"))))</f>
        <v>○</v>
      </c>
      <c r="Q27" s="16">
        <f>IF(AND($R$23=""),"",$R$23)</f>
        <v>0</v>
      </c>
      <c r="R27" s="377"/>
      <c r="S27" s="378"/>
      <c r="T27" s="379"/>
      <c r="U27" s="11">
        <v>16</v>
      </c>
      <c r="V27" s="15" t="str">
        <f>IF(AND($U27="",$W27=""),"",IF($U27&gt;$W27,"○",IF($U27=$W27,"△",IF($U27&lt;$W27,"●"))))</f>
        <v>○</v>
      </c>
      <c r="W27" s="16">
        <v>0</v>
      </c>
      <c r="X27" s="11">
        <v>4</v>
      </c>
      <c r="Y27" s="15" t="str">
        <f>IF(AND($X27="",$Z27=""),"",IF($X27&gt;$Z27,"○",IF($X27=$Z27,"△",IF($X27&lt;$Z27,"●"))))</f>
        <v>○</v>
      </c>
      <c r="Z27" s="16">
        <v>0</v>
      </c>
      <c r="AA27" s="11">
        <v>7</v>
      </c>
      <c r="AB27" s="15" t="str">
        <f>IF(AND($AA27="",$AC27=""),"",IF($AA27&gt;$AC27,"○",IF($AA27=$AC27,"△",IF($AA27&lt;$AC27,"●"))))</f>
        <v>○</v>
      </c>
      <c r="AC27" s="16">
        <v>0</v>
      </c>
      <c r="AD27" s="11">
        <v>0</v>
      </c>
      <c r="AE27" s="15" t="str">
        <f>IF(AND($AD27="",$AF27=""),"",IF($AD27&gt;$AF27,"○",IF($AD27=$AF27,"△",IF($AD27&lt;$AF27,"●"))))</f>
        <v>●</v>
      </c>
      <c r="AF27" s="16">
        <v>3</v>
      </c>
      <c r="AG27" s="389"/>
      <c r="AH27" s="389"/>
      <c r="AI27" s="389"/>
      <c r="AJ27" s="389"/>
      <c r="AK27" s="389"/>
      <c r="AL27" s="389"/>
      <c r="AM27" s="389"/>
      <c r="AN27" s="389"/>
      <c r="AO27" s="392"/>
      <c r="AP27" s="12">
        <f>COUNTIF(C27:AF27,"○")*3</f>
        <v>12</v>
      </c>
      <c r="AQ27" s="12">
        <f>COUNTIF(C27:AF27,"△")*1</f>
        <v>1</v>
      </c>
      <c r="AR27" s="12">
        <f>COUNTIF(C27:AF27,"●")*0</f>
        <v>0</v>
      </c>
      <c r="AS27" s="13" t="str">
        <f>B24</f>
        <v>TTK.SC</v>
      </c>
      <c r="AT27" s="13"/>
      <c r="AU27" s="6"/>
      <c r="AV27" s="383"/>
    </row>
    <row r="28" spans="1:48" ht="20.100000000000001" customHeight="1">
      <c r="A28" s="365">
        <v>7</v>
      </c>
      <c r="B28" s="368" t="s">
        <v>350</v>
      </c>
      <c r="C28" s="397">
        <f>IF(AND($U$4=""),"",$U$4)</f>
        <v>42876</v>
      </c>
      <c r="D28" s="398"/>
      <c r="E28" s="399"/>
      <c r="F28" s="397">
        <f>IF(AND($U$8=""),"",$U$8)</f>
        <v>42882</v>
      </c>
      <c r="G28" s="398"/>
      <c r="H28" s="399"/>
      <c r="I28" s="397">
        <f>IF(AND($U$12=""),"",$U$12)</f>
        <v>42876</v>
      </c>
      <c r="J28" s="398"/>
      <c r="K28" s="399"/>
      <c r="L28" s="397">
        <f>IF(AND($U$16=""),"",$U$16)</f>
        <v>42882</v>
      </c>
      <c r="M28" s="398"/>
      <c r="N28" s="399"/>
      <c r="O28" s="397">
        <f>IF(AND($U$20=""),"",$U$20)</f>
        <v>42840</v>
      </c>
      <c r="P28" s="398"/>
      <c r="Q28" s="399"/>
      <c r="R28" s="397">
        <f>IF(AND($U$24=""),"",$U$24)</f>
        <v>42848</v>
      </c>
      <c r="S28" s="398"/>
      <c r="T28" s="399"/>
      <c r="U28" s="371"/>
      <c r="V28" s="372"/>
      <c r="W28" s="373"/>
      <c r="X28" s="397">
        <v>42848</v>
      </c>
      <c r="Y28" s="398"/>
      <c r="Z28" s="399"/>
      <c r="AA28" s="397">
        <v>42904</v>
      </c>
      <c r="AB28" s="398"/>
      <c r="AC28" s="399"/>
      <c r="AD28" s="397">
        <v>42840</v>
      </c>
      <c r="AE28" s="398"/>
      <c r="AF28" s="399"/>
      <c r="AG28" s="387">
        <f t="shared" ref="AG28" si="45">IF(AND($D31="",$G31="",$J31="",$M31="",$P31="",$S31="",$V31="",$Y31="",$AB31="",$AE31=""),"",SUM((COUNTIF($C31:$AF31,"○")),(COUNTIF($C31:$AF31,"●")),(COUNTIF($C31:$AF31,"△"))))</f>
        <v>9</v>
      </c>
      <c r="AH28" s="387">
        <f t="shared" ref="AH28" si="46">IF(AND($D31="",$G31="",$J31="",$M31="",$P31="",$S31="",$V31="",$Y31="",$AB31="",$AE31=""),"",SUM($AP31:$AR31))</f>
        <v>0</v>
      </c>
      <c r="AI28" s="387">
        <f t="shared" ref="AI28" si="47">IF(AND($D31="",$G31="",$J31="",$J31="",$M31="",$P31="",$S31="",$V31="",$Y31="",$AB31="",$AE31=""),"",COUNTIF(C31:AF31,"○"))</f>
        <v>0</v>
      </c>
      <c r="AJ28" s="387">
        <f t="shared" ref="AJ28" si="48">IF(AND($D31="",$G31="",$J31="",$J31="",$M31="",$P31="",$S31="",$V31="",$Y31="",$AB31="",$AE31=""),"",COUNTIF(C31:AF31,"●"))</f>
        <v>9</v>
      </c>
      <c r="AK28" s="387">
        <f t="shared" ref="AK28" si="49">IF(AND($D31="",$G31="",$J31="",$J31="",$M31="",$P31="",$S31="",$V31="",$Y31="",$AB31="",$AE31=""),"",COUNTIF(C31:AF31,"△"))</f>
        <v>0</v>
      </c>
      <c r="AL28" s="387">
        <f t="shared" ref="AL28" si="50">IF(AND($C31="",$F31="",$I31="",$L31="",$O31="",$R31="",$U31="",$X31="",$AA31="",$AD31=""),"",SUM($C31,$F31,$I31,$L31,$O31,$R31,$U31,$X31,$AA31,$AD31))</f>
        <v>1</v>
      </c>
      <c r="AM28" s="387">
        <f t="shared" ref="AM28" si="51">IF(AND($E31="",$H31="",$K31="",$N31="",$Q31="",$T31="",$W31="",$Z31="",$AC31="",$AF31=""),"",SUM($E31,$H31,$K31,$N31,$Q31,$T31,$W31,$Z31,$AC31,$AF31))</f>
        <v>136</v>
      </c>
      <c r="AN28" s="387">
        <f t="shared" ref="AN28" si="52">IF(AND($AL28="",$AM28=""),"",($AL28-$AM28))</f>
        <v>-135</v>
      </c>
      <c r="AO28" s="390">
        <f>IF(AND($AG28=""),"",RANK(AV28,AV$4:AV$43))</f>
        <v>10</v>
      </c>
      <c r="AP28" s="10"/>
      <c r="AQ28" s="10"/>
      <c r="AS28" s="6"/>
      <c r="AT28" s="6"/>
      <c r="AU28" s="6"/>
      <c r="AV28" s="383">
        <f t="shared" ref="AV28" si="53">IFERROR(AH28*1000000+AN28*100+AL28,"")</f>
        <v>-13499</v>
      </c>
    </row>
    <row r="29" spans="1:48" ht="20.100000000000001" customHeight="1">
      <c r="A29" s="366"/>
      <c r="B29" s="369"/>
      <c r="C29" s="403">
        <f>IF(AND($U$5=""),"",$U$5)</f>
        <v>0.39583333333333331</v>
      </c>
      <c r="D29" s="404"/>
      <c r="E29" s="405"/>
      <c r="F29" s="403">
        <f>IF(AND($U$9=""),"",$U$9)</f>
        <v>0.64930555555555558</v>
      </c>
      <c r="G29" s="404"/>
      <c r="H29" s="405"/>
      <c r="I29" s="403">
        <f>IF(AND($U$13=""),"",$U$13)</f>
        <v>0.5</v>
      </c>
      <c r="J29" s="404"/>
      <c r="K29" s="405"/>
      <c r="L29" s="403">
        <f>IF(AND($U$17=""),"",$U$17)</f>
        <v>0.60416666666666663</v>
      </c>
      <c r="M29" s="404"/>
      <c r="N29" s="405"/>
      <c r="O29" s="403">
        <f>IF(AND($U$21=""),"",$U$21)</f>
        <v>0.56597222222222221</v>
      </c>
      <c r="P29" s="404"/>
      <c r="Q29" s="405"/>
      <c r="R29" s="403">
        <f>IF(AND($U$25=""),"",$U$25)</f>
        <v>0.41666666666666669</v>
      </c>
      <c r="S29" s="404"/>
      <c r="T29" s="405"/>
      <c r="U29" s="374"/>
      <c r="V29" s="375"/>
      <c r="W29" s="376"/>
      <c r="X29" s="403">
        <v>0.375</v>
      </c>
      <c r="Y29" s="404"/>
      <c r="Z29" s="405"/>
      <c r="AA29" s="403">
        <v>0.375</v>
      </c>
      <c r="AB29" s="404"/>
      <c r="AC29" s="405"/>
      <c r="AD29" s="403">
        <v>0.61111111111111105</v>
      </c>
      <c r="AE29" s="404"/>
      <c r="AF29" s="405"/>
      <c r="AG29" s="388"/>
      <c r="AH29" s="388"/>
      <c r="AI29" s="388"/>
      <c r="AJ29" s="388"/>
      <c r="AK29" s="388"/>
      <c r="AL29" s="388"/>
      <c r="AM29" s="388"/>
      <c r="AN29" s="388"/>
      <c r="AO29" s="391"/>
      <c r="AP29" s="10"/>
      <c r="AQ29" s="10"/>
      <c r="AS29" s="6"/>
      <c r="AT29" s="6"/>
      <c r="AU29" s="6"/>
      <c r="AV29" s="383"/>
    </row>
    <row r="30" spans="1:48" ht="20.100000000000001" customHeight="1">
      <c r="A30" s="366"/>
      <c r="B30" s="369"/>
      <c r="C30" s="400" t="str">
        <f>IF(AND($U$6=""),"",$U$6)</f>
        <v>内山B面</v>
      </c>
      <c r="D30" s="401"/>
      <c r="E30" s="402"/>
      <c r="F30" s="400" t="str">
        <f>IF(AND($U$10=""),"",$U$10)</f>
        <v>小金井公園G</v>
      </c>
      <c r="G30" s="401"/>
      <c r="H30" s="402"/>
      <c r="I30" s="400" t="str">
        <f>IF(AND($U$14=""),"",$U$14)</f>
        <v>内山B面</v>
      </c>
      <c r="J30" s="401"/>
      <c r="K30" s="402"/>
      <c r="L30" s="400" t="str">
        <f>IF(AND($U$18=""),"",$U$18)</f>
        <v>小金井公園G</v>
      </c>
      <c r="M30" s="401"/>
      <c r="N30" s="402"/>
      <c r="O30" s="400" t="str">
        <f>IF(AND($U$22=""),"",$U$22)</f>
        <v>東久５小</v>
      </c>
      <c r="P30" s="401"/>
      <c r="Q30" s="402"/>
      <c r="R30" s="400" t="str">
        <f>IF(AND($U$26=""),"",$U$26)</f>
        <v>清瀬６小</v>
      </c>
      <c r="S30" s="401"/>
      <c r="T30" s="402"/>
      <c r="U30" s="374"/>
      <c r="V30" s="375"/>
      <c r="W30" s="376"/>
      <c r="X30" s="400" t="s">
        <v>109</v>
      </c>
      <c r="Y30" s="401"/>
      <c r="Z30" s="402"/>
      <c r="AA30" s="400" t="s">
        <v>256</v>
      </c>
      <c r="AB30" s="401"/>
      <c r="AC30" s="402"/>
      <c r="AD30" s="400" t="s">
        <v>45</v>
      </c>
      <c r="AE30" s="401"/>
      <c r="AF30" s="402"/>
      <c r="AG30" s="388"/>
      <c r="AH30" s="388"/>
      <c r="AI30" s="388"/>
      <c r="AJ30" s="388"/>
      <c r="AK30" s="388"/>
      <c r="AL30" s="388"/>
      <c r="AM30" s="388"/>
      <c r="AN30" s="388"/>
      <c r="AO30" s="391"/>
      <c r="AP30" s="10"/>
      <c r="AQ30" s="10"/>
      <c r="AS30" s="6"/>
      <c r="AT30" s="6"/>
      <c r="AU30" s="6"/>
      <c r="AV30" s="383"/>
    </row>
    <row r="31" spans="1:48" ht="24" customHeight="1">
      <c r="A31" s="367"/>
      <c r="B31" s="370"/>
      <c r="C31" s="11">
        <f>IF(AND($W$7=""),"",$W$7)</f>
        <v>0</v>
      </c>
      <c r="D31" s="15" t="str">
        <f>IF(AND($C31="",$E31=""),"",IF($C31&gt;$E31,"○",IF($C31=$E31,"△",IF($C31&lt;$E31,"●"))))</f>
        <v>●</v>
      </c>
      <c r="E31" s="16">
        <f>IF(AND($U$7=""),"",$U$7)</f>
        <v>18</v>
      </c>
      <c r="F31" s="11">
        <f>IF(AND(W$11=""),"",W$11)</f>
        <v>0</v>
      </c>
      <c r="G31" s="15" t="str">
        <f>IF(AND($F31="",$H31=""),"",IF($F31&gt;$H31,"○",IF($F31=$H31,"△",IF($F31&lt;$H31,"●"))))</f>
        <v>●</v>
      </c>
      <c r="H31" s="16">
        <f>IF(AND(U$11=""),"",U$11)</f>
        <v>15</v>
      </c>
      <c r="I31" s="11">
        <f>IF(AND($W$15=""),"",$W$15)</f>
        <v>0</v>
      </c>
      <c r="J31" s="15" t="str">
        <f>IF(AND($I31="",$K31=""),"",IF($I31&gt;$K31,"○",IF($I31=$K31,"△",IF($I31&lt;$K31,"●"))))</f>
        <v>●</v>
      </c>
      <c r="K31" s="16">
        <f>IF(AND($U$15=""),"",$U$15)</f>
        <v>31</v>
      </c>
      <c r="L31" s="11">
        <f>IF(AND($W$19=""),"",$W$19)</f>
        <v>0</v>
      </c>
      <c r="M31" s="15" t="str">
        <f>IF(AND($L31="",$N31=""),"",IF($L31&gt;$N31,"○",IF($L31=$N31,"△",IF($L31&lt;$N31,"●"))))</f>
        <v>●</v>
      </c>
      <c r="N31" s="16">
        <f>IF(AND($U$19=""),"",$U$19)</f>
        <v>10</v>
      </c>
      <c r="O31" s="11">
        <f>IF(AND($W$23=""),"",$W$23)</f>
        <v>0</v>
      </c>
      <c r="P31" s="15" t="str">
        <f>IF(AND($O31="",$Q31=""),"",IF($O31&gt;$Q31,"○",IF($O31=$Q31,"△",IF($O31&lt;$Q31,"●"))))</f>
        <v>●</v>
      </c>
      <c r="Q31" s="16">
        <f>IF(AND($U$23=""),"",$U$23)</f>
        <v>6</v>
      </c>
      <c r="R31" s="11">
        <f>IF(AND($W$27=""),"",$W$27)</f>
        <v>0</v>
      </c>
      <c r="S31" s="15" t="str">
        <f>IF(AND($R31="",$T31=""),"",IF($R31&gt;$T31,"○",IF($R31=$T31,"△",IF($R31&lt;$T31,"●"))))</f>
        <v>●</v>
      </c>
      <c r="T31" s="16">
        <f>IF(AND($U$27=""),"",$U$27)</f>
        <v>16</v>
      </c>
      <c r="U31" s="377"/>
      <c r="V31" s="378"/>
      <c r="W31" s="379"/>
      <c r="X31" s="11">
        <v>1</v>
      </c>
      <c r="Y31" s="15" t="str">
        <f>IF(AND($X31="",$Z31=""),"",IF($X31&gt;$Z31,"○",IF($X31=$Z31,"△",IF($X31&lt;$Z31,"●"))))</f>
        <v>●</v>
      </c>
      <c r="Z31" s="16">
        <v>9</v>
      </c>
      <c r="AA31" s="11">
        <v>0</v>
      </c>
      <c r="AB31" s="15" t="str">
        <f>IF(AND($AA31="",$AC31=""),"",IF($AA31&gt;$AC31,"○",IF($AA31=$AC31,"△",IF($AA31&lt;$AC31,"●"))))</f>
        <v>●</v>
      </c>
      <c r="AC31" s="16">
        <v>14</v>
      </c>
      <c r="AD31" s="11">
        <v>0</v>
      </c>
      <c r="AE31" s="15" t="str">
        <f>IF(AND($AD31="",$AF31=""),"",IF($AD31&gt;$AF31,"○",IF($AD31=$AF31,"△",IF($AD31&lt;$AF31,"●"))))</f>
        <v>●</v>
      </c>
      <c r="AF31" s="16">
        <v>17</v>
      </c>
      <c r="AG31" s="389"/>
      <c r="AH31" s="389"/>
      <c r="AI31" s="389"/>
      <c r="AJ31" s="389"/>
      <c r="AK31" s="389"/>
      <c r="AL31" s="389"/>
      <c r="AM31" s="389"/>
      <c r="AN31" s="389"/>
      <c r="AO31" s="392"/>
      <c r="AP31" s="12">
        <f>COUNTIF(C31:AF31,"○")*3</f>
        <v>0</v>
      </c>
      <c r="AQ31" s="12">
        <f>COUNTIF(C31:AF31,"△")*1</f>
        <v>0</v>
      </c>
      <c r="AR31" s="12">
        <f>COUNTIF(C31:AF31,"●")*0</f>
        <v>0</v>
      </c>
      <c r="AS31" s="13" t="str">
        <f>B28</f>
        <v>FC HARAN</v>
      </c>
      <c r="AT31" s="13"/>
      <c r="AU31" s="6"/>
      <c r="AV31" s="383"/>
    </row>
    <row r="32" spans="1:48" ht="20.100000000000001" customHeight="1">
      <c r="A32" s="365">
        <v>8</v>
      </c>
      <c r="B32" s="368" t="s">
        <v>39</v>
      </c>
      <c r="C32" s="397">
        <f>IF(AND($X$4=""),"",$X$4)</f>
        <v>42861</v>
      </c>
      <c r="D32" s="398"/>
      <c r="E32" s="399"/>
      <c r="F32" s="397">
        <f>IF(AND($X$8=""),"",$X$8)</f>
        <v>42904</v>
      </c>
      <c r="G32" s="398"/>
      <c r="H32" s="399"/>
      <c r="I32" s="397">
        <f>IF(AND($X$12=""),"",$X$12)</f>
        <v>42903</v>
      </c>
      <c r="J32" s="398"/>
      <c r="K32" s="399"/>
      <c r="L32" s="397">
        <f>IF(AND($X$16=""),"",$X$16)</f>
        <v>42861</v>
      </c>
      <c r="M32" s="398"/>
      <c r="N32" s="399"/>
      <c r="O32" s="397">
        <f>IF(AND($X$20=""),"",$X$20)</f>
        <v>42889</v>
      </c>
      <c r="P32" s="398"/>
      <c r="Q32" s="399"/>
      <c r="R32" s="397">
        <f>IF(AND($X$24=""),"",$X$24)</f>
        <v>42848</v>
      </c>
      <c r="S32" s="398"/>
      <c r="T32" s="399"/>
      <c r="U32" s="397">
        <f>IF(AND($X$28=""),"",$X$28)</f>
        <v>42848</v>
      </c>
      <c r="V32" s="398"/>
      <c r="W32" s="399"/>
      <c r="X32" s="371"/>
      <c r="Y32" s="372"/>
      <c r="Z32" s="373"/>
      <c r="AA32" s="397">
        <v>42904</v>
      </c>
      <c r="AB32" s="398"/>
      <c r="AC32" s="399"/>
      <c r="AD32" s="397">
        <v>42889</v>
      </c>
      <c r="AE32" s="398"/>
      <c r="AF32" s="399"/>
      <c r="AG32" s="387">
        <f t="shared" ref="AG32" si="54">IF(AND($D35="",$G35="",$J35="",$M35="",$P35="",$S35="",$V35="",$Y35="",$AB35="",$AE35=""),"",SUM((COUNTIF($C35:$AF35,"○")),(COUNTIF($C35:$AF35,"●")),(COUNTIF($C35:$AF35,"△"))))</f>
        <v>9</v>
      </c>
      <c r="AH32" s="387">
        <f t="shared" ref="AH32" si="55">IF(AND($D35="",$G35="",$J35="",$M35="",$P35="",$S35="",$V35="",$Y35="",$AB35="",$AE35=""),"",SUM($AP35:$AR35))</f>
        <v>3</v>
      </c>
      <c r="AI32" s="387">
        <f t="shared" ref="AI32" si="56">IF(AND($D35="",$G35="",$J35="",$J35="",$M35="",$P35="",$S35="",$V35="",$Y35="",$AB35="",$AE35=""),"",COUNTIF(C35:AF35,"○"))</f>
        <v>1</v>
      </c>
      <c r="AJ32" s="387">
        <f t="shared" ref="AJ32" si="57">IF(AND($D35="",$G35="",$J35="",$J35="",$M35="",$P35="",$S35="",$V35="",$Y35="",$AB35="",$AE35=""),"",COUNTIF(C35:AF35,"●"))</f>
        <v>8</v>
      </c>
      <c r="AK32" s="387">
        <f t="shared" ref="AK32" si="58">IF(AND($D35="",$G35="",$J35="",$J35="",$M35="",$P35="",$S35="",$V35="",$Y35="",$AB35="",$AE35=""),"",COUNTIF(C35:AF35,"△"))</f>
        <v>0</v>
      </c>
      <c r="AL32" s="387">
        <f t="shared" ref="AL32" si="59">IF(AND($C35="",$F35="",$I35="",$L35="",$O35="",$R35="",$U35="",$X35="",$AA35="",$AD35=""),"",SUM($C35,$F35,$I35,$L35,$O35,$R35,$U35,$X35,$AA35,$AD35))</f>
        <v>12</v>
      </c>
      <c r="AM32" s="387">
        <f>IF(AND($E35="",$H35="",$K35="",$N35="",$Q35="",$T35="",$W35="",$Z35="",$AC35="",$AF35=""),"",SUM($E35,$H35,$K35,$N35,$Q35,$T35,$W35,$Z35,$AC35,$AF35))</f>
        <v>67</v>
      </c>
      <c r="AN32" s="387">
        <f t="shared" ref="AN32" si="60">IF(AND($AL32="",$AM32=""),"",($AL32-$AM32))</f>
        <v>-55</v>
      </c>
      <c r="AO32" s="390">
        <f>IF(AND($AG32=""),"",RANK(AV32,AV$4:AV$43))</f>
        <v>9</v>
      </c>
      <c r="AP32" s="10"/>
      <c r="AQ32" s="10"/>
      <c r="AS32" s="6"/>
      <c r="AT32" s="6"/>
      <c r="AU32" s="6"/>
      <c r="AV32" s="383">
        <f t="shared" ref="AV32" si="61">IFERROR(AH32*1000000+AN32*100+AL32,"")</f>
        <v>2994512</v>
      </c>
    </row>
    <row r="33" spans="1:48" ht="20.100000000000001" customHeight="1">
      <c r="A33" s="366"/>
      <c r="B33" s="369"/>
      <c r="C33" s="403">
        <f>IF(AND($X$5=""),"",$X$5)</f>
        <v>0.62847222222222221</v>
      </c>
      <c r="D33" s="404"/>
      <c r="E33" s="405"/>
      <c r="F33" s="403">
        <f>IF(AND($X$9=""),"",$X$9)</f>
        <v>0.40972222222222227</v>
      </c>
      <c r="G33" s="404"/>
      <c r="H33" s="405"/>
      <c r="I33" s="403">
        <f>IF(AND($X$13=""),"",$X$13)</f>
        <v>0.66319444444444442</v>
      </c>
      <c r="J33" s="404"/>
      <c r="K33" s="405"/>
      <c r="L33" s="403">
        <f>IF(AND($X$17=""),"",$X$17)</f>
        <v>0.67361111111111116</v>
      </c>
      <c r="M33" s="404"/>
      <c r="N33" s="405"/>
      <c r="O33" s="403">
        <f>IF(AND($X$21=""),"",$X$21)</f>
        <v>0.3888888888888889</v>
      </c>
      <c r="P33" s="404"/>
      <c r="Q33" s="405"/>
      <c r="R33" s="403">
        <f>IF(AND($X$25=""),"",$X$25)</f>
        <v>0.45833333333333331</v>
      </c>
      <c r="S33" s="404"/>
      <c r="T33" s="405"/>
      <c r="U33" s="403">
        <f>IF(AND($X$29=""),"",$X$29)</f>
        <v>0.375</v>
      </c>
      <c r="V33" s="404"/>
      <c r="W33" s="405"/>
      <c r="X33" s="374"/>
      <c r="Y33" s="375"/>
      <c r="Z33" s="376"/>
      <c r="AA33" s="403">
        <v>0.47916666666666669</v>
      </c>
      <c r="AB33" s="404"/>
      <c r="AC33" s="405"/>
      <c r="AD33" s="403">
        <v>0.45833333333333331</v>
      </c>
      <c r="AE33" s="404"/>
      <c r="AF33" s="405"/>
      <c r="AG33" s="388"/>
      <c r="AH33" s="388"/>
      <c r="AI33" s="388"/>
      <c r="AJ33" s="388"/>
      <c r="AK33" s="388"/>
      <c r="AL33" s="388"/>
      <c r="AM33" s="388"/>
      <c r="AN33" s="388"/>
      <c r="AO33" s="391"/>
      <c r="AP33" s="10"/>
      <c r="AQ33" s="10"/>
      <c r="AS33" s="6"/>
      <c r="AT33" s="6"/>
      <c r="AU33" s="6"/>
      <c r="AV33" s="383"/>
    </row>
    <row r="34" spans="1:48" ht="20.100000000000001" customHeight="1">
      <c r="A34" s="366"/>
      <c r="B34" s="369"/>
      <c r="C34" s="400" t="str">
        <f>IF(AND($X$6=""),"",$X$6)</f>
        <v>小金井上水公園</v>
      </c>
      <c r="D34" s="401"/>
      <c r="E34" s="402"/>
      <c r="F34" s="400" t="str">
        <f>IF(AND($X$10=""),"",$X$10)</f>
        <v>内山B面</v>
      </c>
      <c r="G34" s="401"/>
      <c r="H34" s="402"/>
      <c r="I34" s="400" t="str">
        <f>IF(AND($X$14=""),"",$X$14)</f>
        <v>ひばりアム</v>
      </c>
      <c r="J34" s="401"/>
      <c r="K34" s="402"/>
      <c r="L34" s="400" t="str">
        <f>IF(AND($X$18=""),"",$X$18)</f>
        <v>小金井上水公園</v>
      </c>
      <c r="M34" s="401"/>
      <c r="N34" s="402"/>
      <c r="O34" s="400" t="str">
        <f>IF(AND($X$22=""),"",$X$22)</f>
        <v>内山B面</v>
      </c>
      <c r="P34" s="401"/>
      <c r="Q34" s="402"/>
      <c r="R34" s="400" t="str">
        <f>IF(AND($X$26=""),"",$X$26)</f>
        <v>清瀬６小</v>
      </c>
      <c r="S34" s="401"/>
      <c r="T34" s="402"/>
      <c r="U34" s="400" t="str">
        <f>IF(AND($X$30=""),"",$X$30)</f>
        <v>清瀬６小</v>
      </c>
      <c r="V34" s="401"/>
      <c r="W34" s="402"/>
      <c r="X34" s="374"/>
      <c r="Y34" s="375"/>
      <c r="Z34" s="376"/>
      <c r="AA34" s="400" t="str">
        <f>IF(AND($R$22=""),"",$R$22)</f>
        <v>内山B面</v>
      </c>
      <c r="AB34" s="401"/>
      <c r="AC34" s="402"/>
      <c r="AD34" s="400" t="s">
        <v>256</v>
      </c>
      <c r="AE34" s="401"/>
      <c r="AF34" s="402"/>
      <c r="AG34" s="388"/>
      <c r="AH34" s="388"/>
      <c r="AI34" s="388"/>
      <c r="AJ34" s="388"/>
      <c r="AK34" s="388"/>
      <c r="AL34" s="388"/>
      <c r="AM34" s="388"/>
      <c r="AN34" s="388"/>
      <c r="AO34" s="391"/>
      <c r="AP34" s="10"/>
      <c r="AQ34" s="10"/>
      <c r="AS34" s="6"/>
      <c r="AT34" s="6"/>
      <c r="AU34" s="6"/>
      <c r="AV34" s="383"/>
    </row>
    <row r="35" spans="1:48" ht="24" customHeight="1">
      <c r="A35" s="367"/>
      <c r="B35" s="370"/>
      <c r="C35" s="11">
        <f>IF(AND($Z$7=""),"",$Z$7)</f>
        <v>0</v>
      </c>
      <c r="D35" s="15" t="str">
        <f>IF(AND($C35="",$E35=""),"",IF($C35&gt;$E35,"○",IF($C35=$E35,"△",IF($C35&lt;$E35,"●"))))</f>
        <v>●</v>
      </c>
      <c r="E35" s="16">
        <f>IF(AND($X$7=""),"",$X$7)</f>
        <v>9</v>
      </c>
      <c r="F35" s="11">
        <f>IF(AND(Z$11=""),"",Z$11)</f>
        <v>0</v>
      </c>
      <c r="G35" s="15" t="str">
        <f>IF(AND($F35="",$H35=""),"",IF($F35&gt;$H35,"○",IF($F35=$H35,"△",IF($F35&lt;$H35,"●"))))</f>
        <v>●</v>
      </c>
      <c r="H35" s="16">
        <f>IF(AND(X$11=""),"",X$11)</f>
        <v>11</v>
      </c>
      <c r="I35" s="11">
        <f>IF(AND($Z$15=""),"",$Z$15)</f>
        <v>0</v>
      </c>
      <c r="J35" s="15" t="str">
        <f>IF(AND($I35="",$K35=""),"",IF($I35&gt;$K35,"○",IF($I35=$K35,"△",IF($I35&lt;$K35,"●"))))</f>
        <v>●</v>
      </c>
      <c r="K35" s="16">
        <f>IF(AND($X$15=""),"",$X$15)</f>
        <v>9</v>
      </c>
      <c r="L35" s="11">
        <f>IF(AND($Z$19=""),"",$Z$19)</f>
        <v>2</v>
      </c>
      <c r="M35" s="15" t="str">
        <f>IF(AND($L35="",$N35=""),"",IF($L35&gt;$N35,"○",IF($L35=$N35,"△",IF($L35&lt;$N35,"●"))))</f>
        <v>●</v>
      </c>
      <c r="N35" s="16">
        <f>IF(AND($X$19=""),"",$X$19)</f>
        <v>7</v>
      </c>
      <c r="O35" s="11">
        <f>IF(AND($Z$23=""),"",$Z$23)</f>
        <v>0</v>
      </c>
      <c r="P35" s="15" t="str">
        <f>IF(AND($O35="",$Q35=""),"",IF($O35&gt;$Q35,"○",IF($O35=$Q35,"△",IF($O35&lt;$Q35,"●"))))</f>
        <v>●</v>
      </c>
      <c r="Q35" s="16">
        <f>IF(AND($X$23=""),"",$X$23)</f>
        <v>6</v>
      </c>
      <c r="R35" s="11">
        <f>IF(AND($Z$27=""),"",$Z$27)</f>
        <v>0</v>
      </c>
      <c r="S35" s="15" t="str">
        <f>IF(AND($R35="",$T35=""),"",IF($R35&gt;$T35,"○",IF($R35=$T35,"△",IF($R35&lt;$T35,"●"))))</f>
        <v>●</v>
      </c>
      <c r="T35" s="16">
        <f>IF(AND($X$27=""),"",$X$27)</f>
        <v>4</v>
      </c>
      <c r="U35" s="11">
        <f>IF(AND($Z$31=""),"",$Z$31)</f>
        <v>9</v>
      </c>
      <c r="V35" s="15" t="str">
        <f>IF(AND($U35="",$W35=""),"",IF($U35&gt;$W35,"○",IF($U35=$W35,"△",IF($U35&lt;$W35,"●"))))</f>
        <v>○</v>
      </c>
      <c r="W35" s="16">
        <f>IF(AND($X$31=""),"",$X$31)</f>
        <v>1</v>
      </c>
      <c r="X35" s="377"/>
      <c r="Y35" s="378"/>
      <c r="Z35" s="379"/>
      <c r="AA35" s="11">
        <v>1</v>
      </c>
      <c r="AB35" s="15" t="str">
        <f>IF(AND($AA35="",$AC35=""),"",IF($AA35&gt;$AC35,"○",IF($AA35=$AC35,"△",IF($AA35&lt;$AC35,"●"))))</f>
        <v>●</v>
      </c>
      <c r="AC35" s="16">
        <v>5</v>
      </c>
      <c r="AD35" s="11">
        <v>0</v>
      </c>
      <c r="AE35" s="15" t="str">
        <f>IF(AND($AD35="",$AF35=""),"",IF($AD35&gt;$AF35,"○",IF($AD35=$AF35,"△",IF($AD35&lt;$AF35,"●"))))</f>
        <v>●</v>
      </c>
      <c r="AF35" s="16">
        <v>15</v>
      </c>
      <c r="AG35" s="389"/>
      <c r="AH35" s="389"/>
      <c r="AI35" s="389"/>
      <c r="AJ35" s="389"/>
      <c r="AK35" s="389"/>
      <c r="AL35" s="389"/>
      <c r="AM35" s="389"/>
      <c r="AN35" s="389"/>
      <c r="AO35" s="392"/>
      <c r="AP35" s="12">
        <f>COUNTIF(C35:AF35,"○")*3</f>
        <v>3</v>
      </c>
      <c r="AQ35" s="12">
        <f>COUNTIF(C35:AF35,"△")*1</f>
        <v>0</v>
      </c>
      <c r="AR35" s="12">
        <f>COUNTIF(C35:AF35,"●")*0</f>
        <v>0</v>
      </c>
      <c r="AS35" s="13" t="str">
        <f>B32</f>
        <v>清瀬イレブン</v>
      </c>
      <c r="AT35" s="13"/>
      <c r="AU35" s="6"/>
      <c r="AV35" s="383"/>
    </row>
    <row r="36" spans="1:48" ht="20.100000000000001" customHeight="1">
      <c r="A36" s="365">
        <v>9</v>
      </c>
      <c r="B36" s="368" t="s">
        <v>349</v>
      </c>
      <c r="C36" s="397">
        <f>IF(AND($AA$4=""),"",$AA$4)</f>
        <v>42859</v>
      </c>
      <c r="D36" s="398"/>
      <c r="E36" s="399"/>
      <c r="F36" s="397">
        <f>IF(AND($AA$8=""),"",$AA$8)</f>
        <v>42840</v>
      </c>
      <c r="G36" s="398"/>
      <c r="H36" s="399"/>
      <c r="I36" s="397">
        <f>IF(AND($AA$12=""),"",$AA$12)</f>
        <v>42840</v>
      </c>
      <c r="J36" s="398"/>
      <c r="K36" s="399"/>
      <c r="L36" s="397">
        <f>IF(AND($AA$16=""),"",$AA$16)</f>
        <v>42889</v>
      </c>
      <c r="M36" s="398"/>
      <c r="N36" s="399"/>
      <c r="O36" s="397">
        <f>IF(AND($AA$20=""),"",$AA$20)</f>
        <v>42859</v>
      </c>
      <c r="P36" s="398"/>
      <c r="Q36" s="399"/>
      <c r="R36" s="397">
        <f>IF(AND($AA$24=""),"",$AA$24)</f>
        <v>42882</v>
      </c>
      <c r="S36" s="398"/>
      <c r="T36" s="399"/>
      <c r="U36" s="397">
        <f>IF(AND($AA$28=""),"",$AA$28)</f>
        <v>42904</v>
      </c>
      <c r="V36" s="398"/>
      <c r="W36" s="399"/>
      <c r="X36" s="397">
        <f>IF(AND($AA$32=""),"",$AA$32)</f>
        <v>42904</v>
      </c>
      <c r="Y36" s="398"/>
      <c r="Z36" s="399"/>
      <c r="AA36" s="371"/>
      <c r="AB36" s="372"/>
      <c r="AC36" s="373"/>
      <c r="AD36" s="397">
        <v>42882</v>
      </c>
      <c r="AE36" s="398"/>
      <c r="AF36" s="399"/>
      <c r="AG36" s="387">
        <f t="shared" ref="AG36" si="62">IF(AND($D39="",$G39="",$J39="",$M39="",$P39="",$S39="",$V39="",$Y39="",$AB39="",$AE39=""),"",SUM((COUNTIF($C39:$AF39,"○")),(COUNTIF($C39:$AF39,"●")),(COUNTIF($C39:$AF39,"△"))))</f>
        <v>9</v>
      </c>
      <c r="AH36" s="387">
        <f t="shared" ref="AH36" si="63">IF(AND($D39="",$G39="",$J39="",$M39="",$P39="",$S39="",$V39="",$Y39="",$AB39="",$AE39=""),"",SUM($AP39:$AR39))</f>
        <v>12</v>
      </c>
      <c r="AI36" s="387">
        <f t="shared" ref="AI36" si="64">IF(AND($D39="",$G39="",$J39="",$J39="",$M39="",$P39="",$S39="",$V39="",$Y39="",$AB39="",$AE39=""),"",COUNTIF(C39:AF39,"○"))</f>
        <v>4</v>
      </c>
      <c r="AJ36" s="387">
        <f t="shared" ref="AJ36" si="65">IF(AND($D39="",$G39="",$J39="",$J39="",$M39="",$P39="",$S39="",$V39="",$Y39="",$AB39="",$AE39=""),"",COUNTIF(C39:AF39,"●"))</f>
        <v>5</v>
      </c>
      <c r="AK36" s="387">
        <f t="shared" ref="AK36" si="66">IF(AND($D39="",$G39="",$J39="",$J39="",$M39="",$P39="",$S39="",$V39="",$Y39="",$AB39="",$AE39=""),"",COUNTIF(C39:AF39,"△"))</f>
        <v>0</v>
      </c>
      <c r="AL36" s="387">
        <f t="shared" ref="AL36" si="67">IF(AND($C39="",$F39="",$I39="",$L39="",$O39="",$R39="",$U39="",$X39="",$AA39="",$AD39=""),"",SUM($C39,$F39,$I39,$L39,$O39,$R39,$U39,$X39,$AA39,$AD39))</f>
        <v>24</v>
      </c>
      <c r="AM36" s="387">
        <f t="shared" ref="AM36" si="68">IF(AND($E39="",$H39="",$K39="",$N39="",$Q39="",$T39="",$W39="",$Z39="",$AC39="",$AF39=""),"",SUM($E39,$H39,$K39,$N39,$Q39,$T39,$W39,$Z39,$AC39,$AF39))</f>
        <v>25</v>
      </c>
      <c r="AN36" s="387">
        <f t="shared" ref="AN36" si="69">IF(AND($AL36="",$AM36=""),"",($AL36-$AM36))</f>
        <v>-1</v>
      </c>
      <c r="AO36" s="390">
        <f>IF(AND($AG36=""),"",RANK(AV36,AV$4:AV$43))</f>
        <v>6</v>
      </c>
      <c r="AP36" s="10"/>
      <c r="AQ36" s="10"/>
      <c r="AS36" s="6"/>
      <c r="AT36" s="6"/>
      <c r="AU36" s="6"/>
      <c r="AV36" s="383">
        <f t="shared" ref="AV36" si="70">IFERROR(AH36*1000000+AN36*100+AL36,"")</f>
        <v>11999924</v>
      </c>
    </row>
    <row r="37" spans="1:48" ht="20.100000000000001" customHeight="1">
      <c r="A37" s="366"/>
      <c r="B37" s="369"/>
      <c r="C37" s="403">
        <f>IF(AND($AA$5=""),"",$AA$5)</f>
        <v>0.41666666666666669</v>
      </c>
      <c r="D37" s="404"/>
      <c r="E37" s="405"/>
      <c r="F37" s="403">
        <f>IF(AND($AA$9=""),"",$AA$9)</f>
        <v>0.5</v>
      </c>
      <c r="G37" s="404"/>
      <c r="H37" s="405"/>
      <c r="I37" s="403">
        <f>IF(AND($AA$13=""),"",$AA$13)</f>
        <v>0.40277777777777773</v>
      </c>
      <c r="J37" s="404"/>
      <c r="K37" s="405"/>
      <c r="L37" s="403">
        <f>IF(AND($AA$17=""),"",$AA$17)</f>
        <v>0.4236111111111111</v>
      </c>
      <c r="M37" s="404"/>
      <c r="N37" s="405"/>
      <c r="O37" s="403">
        <f>IF(AND($AA$21=""),"",$AA$21)</f>
        <v>0.56944444444444442</v>
      </c>
      <c r="P37" s="404"/>
      <c r="Q37" s="405"/>
      <c r="R37" s="403">
        <f>IF(AND($AA$25=""),"",$AA$25)</f>
        <v>0.56597222222222221</v>
      </c>
      <c r="S37" s="404"/>
      <c r="T37" s="405"/>
      <c r="U37" s="403">
        <f>IF(AND($AA$29=""),"",$AA$29)</f>
        <v>0.375</v>
      </c>
      <c r="V37" s="404"/>
      <c r="W37" s="405"/>
      <c r="X37" s="403">
        <f>IF(AND($AA$33=""),"",$AA$33)</f>
        <v>0.47916666666666669</v>
      </c>
      <c r="Y37" s="404"/>
      <c r="Z37" s="405"/>
      <c r="AA37" s="374"/>
      <c r="AB37" s="375"/>
      <c r="AC37" s="376"/>
      <c r="AD37" s="403">
        <v>0.52083333333333337</v>
      </c>
      <c r="AE37" s="404"/>
      <c r="AF37" s="405"/>
      <c r="AG37" s="388"/>
      <c r="AH37" s="388"/>
      <c r="AI37" s="388"/>
      <c r="AJ37" s="388"/>
      <c r="AK37" s="388"/>
      <c r="AL37" s="388"/>
      <c r="AM37" s="388"/>
      <c r="AN37" s="388"/>
      <c r="AO37" s="391"/>
      <c r="AP37" s="10"/>
      <c r="AQ37" s="10"/>
      <c r="AS37" s="6"/>
      <c r="AT37" s="6"/>
      <c r="AU37" s="6"/>
      <c r="AV37" s="383"/>
    </row>
    <row r="38" spans="1:48" ht="20.100000000000001" customHeight="1">
      <c r="A38" s="366"/>
      <c r="B38" s="369"/>
      <c r="C38" s="400" t="str">
        <f>IF(AND($AA$6=""),"",$AA$6)</f>
        <v>小金井上水公園</v>
      </c>
      <c r="D38" s="401"/>
      <c r="E38" s="402"/>
      <c r="F38" s="362" t="str">
        <f>IF(AND($AA$10=""),"",$AA$10)</f>
        <v>小金井公園G</v>
      </c>
      <c r="G38" s="363"/>
      <c r="H38" s="364"/>
      <c r="I38" s="362" t="str">
        <f>IF(AND($AA$14=""),"",$AA$14)</f>
        <v>小金井公園G</v>
      </c>
      <c r="J38" s="363"/>
      <c r="K38" s="364"/>
      <c r="L38" s="362" t="str">
        <f>IF(AND($AA$18=""),"",$AA$18)</f>
        <v>内山B面</v>
      </c>
      <c r="M38" s="363"/>
      <c r="N38" s="364"/>
      <c r="O38" s="362" t="str">
        <f>IF(AND($AA$22=""),"",$AA$22)</f>
        <v>小金井上水公園</v>
      </c>
      <c r="P38" s="363"/>
      <c r="Q38" s="364"/>
      <c r="R38" s="362" t="str">
        <f>IF(AND($AA$26=""),"",$AA$26)</f>
        <v>東久５小</v>
      </c>
      <c r="S38" s="363"/>
      <c r="T38" s="364"/>
      <c r="U38" s="362" t="str">
        <f>IF(AND($AA$30=""),"",$AA$30)</f>
        <v>内山B面</v>
      </c>
      <c r="V38" s="363"/>
      <c r="W38" s="364"/>
      <c r="X38" s="362" t="str">
        <f>IF(AND($AA$34=""),"",$AA$34)</f>
        <v>内山B面</v>
      </c>
      <c r="Y38" s="363"/>
      <c r="Z38" s="364"/>
      <c r="AA38" s="374"/>
      <c r="AB38" s="375"/>
      <c r="AC38" s="376"/>
      <c r="AD38" s="400" t="s">
        <v>45</v>
      </c>
      <c r="AE38" s="401"/>
      <c r="AF38" s="402"/>
      <c r="AG38" s="388"/>
      <c r="AH38" s="388"/>
      <c r="AI38" s="388"/>
      <c r="AJ38" s="388"/>
      <c r="AK38" s="388"/>
      <c r="AL38" s="388"/>
      <c r="AM38" s="388"/>
      <c r="AN38" s="388"/>
      <c r="AO38" s="391"/>
      <c r="AP38" s="10"/>
      <c r="AQ38" s="10"/>
      <c r="AS38" s="6"/>
      <c r="AT38" s="6"/>
      <c r="AU38" s="6"/>
      <c r="AV38" s="383"/>
    </row>
    <row r="39" spans="1:48" ht="24" customHeight="1">
      <c r="A39" s="367"/>
      <c r="B39" s="370"/>
      <c r="C39" s="11">
        <f>IF(AND($AC$7=""),"",$AC$7)</f>
        <v>0</v>
      </c>
      <c r="D39" s="15" t="str">
        <f>IF(AND($C39="",$E39=""),"",IF($C39&gt;$E39,"○",IF($C39=$E39,"△",IF($C39&lt;$E39,"●"))))</f>
        <v>●</v>
      </c>
      <c r="E39" s="16">
        <f>IF(AND($AA$7=""),"",$AA$7)</f>
        <v>2</v>
      </c>
      <c r="F39" s="11">
        <f>IF(AND(AC$11=""),"",AC$11)</f>
        <v>2</v>
      </c>
      <c r="G39" s="15" t="str">
        <f>IF(AND($F39="",$H39=""),"",IF($F39&gt;$H39,"○",IF($F39=$H39,"△",IF($F39&lt;$H39,"●"))))</f>
        <v>○</v>
      </c>
      <c r="H39" s="16">
        <f>IF(AND(AA$11=""),"",AA$11)</f>
        <v>1</v>
      </c>
      <c r="I39" s="11">
        <f>IF(AND($AC$15=""),"",$AC$15)</f>
        <v>0</v>
      </c>
      <c r="J39" s="15" t="str">
        <f>IF(AND($I39="",$K39=""),"",IF($I39&gt;$K39,"○",IF($I39=$K39,"△",IF($I39&lt;$K39,"●"))))</f>
        <v>●</v>
      </c>
      <c r="K39" s="16">
        <f>IF(AND($AA$15=""),"",$AA$15)</f>
        <v>4</v>
      </c>
      <c r="L39" s="11">
        <f>IF(AND($AC$19=""),"",$AC$19)</f>
        <v>0</v>
      </c>
      <c r="M39" s="15" t="str">
        <f>IF(AND($L39="",$N39=""),"",IF($L39&gt;$N39,"○",IF($L39=$N39,"△",IF($L39&lt;$N39,"●"))))</f>
        <v>●</v>
      </c>
      <c r="N39" s="16">
        <f>IF(AND($AA$19=""),"",$AA$19)</f>
        <v>3</v>
      </c>
      <c r="O39" s="11">
        <f>IF(AND($AC$23=""),"",$AC$23)</f>
        <v>2</v>
      </c>
      <c r="P39" s="15" t="str">
        <f>IF(AND($O39="",$Q39=""),"",IF($O39&gt;$Q39,"○",IF($O39=$Q39,"△",IF($O39&lt;$Q39,"●"))))</f>
        <v>○</v>
      </c>
      <c r="Q39" s="16">
        <f>IF(AND($AA$23=""),"",$AA$23)</f>
        <v>0</v>
      </c>
      <c r="R39" s="11">
        <f>IF(AND($AC$27=""),"",$AC$27)</f>
        <v>0</v>
      </c>
      <c r="S39" s="15" t="str">
        <f>IF(AND($R39="",$T39=""),"",IF($R39&gt;$T39,"○",IF($R39=$T39,"△",IF($R39&lt;$T39,"●"))))</f>
        <v>●</v>
      </c>
      <c r="T39" s="16">
        <f>IF(AND($AA$27=""),"",$AA$27)</f>
        <v>7</v>
      </c>
      <c r="U39" s="11">
        <f>IF(AND($AC$31=""),"",$AC$31)</f>
        <v>14</v>
      </c>
      <c r="V39" s="15" t="str">
        <f>IF(AND($U39="",$W39=""),"",IF($U39&gt;$W39,"○",IF($U39=$W39,"△",IF($U39&lt;$W39,"●"))))</f>
        <v>○</v>
      </c>
      <c r="W39" s="16">
        <f>IF(AND($AA$31=""),"",$AA$31)</f>
        <v>0</v>
      </c>
      <c r="X39" s="11">
        <f>IF(AND($AC$35=""),"",$AC$35)</f>
        <v>5</v>
      </c>
      <c r="Y39" s="15" t="str">
        <f>IF(AND($X39="",$Z39=""),"",IF($X39&gt;$Z39,"○",IF($X39=$Z39,"△",IF($X39&lt;$Z39,"●"))))</f>
        <v>○</v>
      </c>
      <c r="Z39" s="16">
        <f>IF(AND($AA$35=""),"",$AA$35)</f>
        <v>1</v>
      </c>
      <c r="AA39" s="377"/>
      <c r="AB39" s="378"/>
      <c r="AC39" s="379"/>
      <c r="AD39" s="11">
        <v>1</v>
      </c>
      <c r="AE39" s="15" t="str">
        <f>IF(AND($AD39="",$AF39=""),"",IF($AD39&gt;$AF39,"○",IF($AD39=$AF39,"△",IF($AD39&lt;$AF39,"●"))))</f>
        <v>●</v>
      </c>
      <c r="AF39" s="16">
        <v>7</v>
      </c>
      <c r="AG39" s="389"/>
      <c r="AH39" s="389"/>
      <c r="AI39" s="389"/>
      <c r="AJ39" s="389"/>
      <c r="AK39" s="389"/>
      <c r="AL39" s="389"/>
      <c r="AM39" s="389"/>
      <c r="AN39" s="389"/>
      <c r="AO39" s="392"/>
      <c r="AP39" s="12">
        <f>COUNTIF(C39:AF39,"○")*3</f>
        <v>12</v>
      </c>
      <c r="AQ39" s="12">
        <f>COUNTIF(C39:AF39,"△")*1</f>
        <v>0</v>
      </c>
      <c r="AR39" s="12">
        <f>COUNTIF(C39:AF39,"●")*0</f>
        <v>0</v>
      </c>
      <c r="AS39" s="13" t="str">
        <f>B36</f>
        <v>はやぶさFC</v>
      </c>
      <c r="AT39" s="13"/>
      <c r="AU39" s="6"/>
      <c r="AV39" s="383"/>
    </row>
    <row r="40" spans="1:48" ht="20.100000000000001" customHeight="1">
      <c r="A40" s="393">
        <v>10</v>
      </c>
      <c r="B40" s="368" t="s">
        <v>464</v>
      </c>
      <c r="C40" s="397">
        <f>IF(AND($AD$4=""),"",$AD$4)</f>
        <v>42833</v>
      </c>
      <c r="D40" s="398"/>
      <c r="E40" s="399"/>
      <c r="F40" s="397">
        <f>IF(AND($AD$8=""),"",$AD$8)</f>
        <v>42833</v>
      </c>
      <c r="G40" s="398"/>
      <c r="H40" s="399"/>
      <c r="I40" s="397">
        <f>IF(AND($AD$12=""),"",$AD$12)</f>
        <v>42847</v>
      </c>
      <c r="J40" s="398"/>
      <c r="K40" s="399"/>
      <c r="L40" s="397">
        <f>IF(AND($AD$16=""),"",$AD$16)</f>
        <v>42847</v>
      </c>
      <c r="M40" s="398"/>
      <c r="N40" s="399"/>
      <c r="O40" s="397">
        <f>IF(AND($AD$20=""),"",$AD$20)</f>
        <v>42840</v>
      </c>
      <c r="P40" s="398"/>
      <c r="Q40" s="399"/>
      <c r="R40" s="397">
        <f>IF(AND($AD$24=""),"",$AD$24)</f>
        <v>42882</v>
      </c>
      <c r="S40" s="398"/>
      <c r="T40" s="399"/>
      <c r="U40" s="397">
        <f>IF(AND($AD$28=""),"",$AD$28)</f>
        <v>42840</v>
      </c>
      <c r="V40" s="398"/>
      <c r="W40" s="399"/>
      <c r="X40" s="397">
        <f>IF(AND($AD$32=""),"",$AD$32)</f>
        <v>42889</v>
      </c>
      <c r="Y40" s="398"/>
      <c r="Z40" s="399"/>
      <c r="AA40" s="397">
        <f>IF(AND($AD$36=""),"",$AD$36)</f>
        <v>42882</v>
      </c>
      <c r="AB40" s="398"/>
      <c r="AC40" s="399"/>
      <c r="AD40" s="371"/>
      <c r="AE40" s="372"/>
      <c r="AF40" s="373"/>
      <c r="AG40" s="387">
        <f t="shared" ref="AG40" si="71">IF(AND($D43="",$G43="",$J43="",$M43="",$P43="",$S43="",$V43="",$Y43="",$AB43="",$AE43=""),"",SUM((COUNTIF($C43:$AF43,"○")),(COUNTIF($C43:$AF43,"●")),(COUNTIF($C43:$AF43,"△"))))</f>
        <v>9</v>
      </c>
      <c r="AH40" s="387">
        <f t="shared" ref="AH40" si="72">IF(AND($D43="",$G43="",$J43="",$M43="",$P43="",$S43="",$V43="",$Y43="",$AB43="",$AE43=""),"",SUM($AP43:$AR43))</f>
        <v>25</v>
      </c>
      <c r="AI40" s="387">
        <f t="shared" ref="AI40" si="73">IF(AND($D43="",$G43="",$J43="",$J43="",$M43="",$P43="",$S43="",$V43="",$Y43="",$AB43="",$AE43=""),"",COUNTIF(C43:AF43,"○"))</f>
        <v>8</v>
      </c>
      <c r="AJ40" s="387">
        <f t="shared" ref="AJ40" si="74">IF(AND($D43="",$G43="",$J43="",$J43="",$M43="",$P43="",$S43="",$V43="",$Y43="",$AB43="",$AE43=""),"",COUNTIF(C43:AF43,"●"))</f>
        <v>0</v>
      </c>
      <c r="AK40" s="387">
        <f t="shared" ref="AK40" si="75">IF(AND($D43="",$G43="",$J43="",$J43="",$M43="",$P43="",$S43="",$V43="",$Y43="",$AB43="",$AE43=""),"",COUNTIF(C43:AF43,"△"))</f>
        <v>1</v>
      </c>
      <c r="AL40" s="387">
        <f t="shared" ref="AL40" si="76">IF(AND($C43="",$F43="",$I43="",$L43="",$O43="",$R43="",$U43="",$X43="",$AA43="",$AD43=""),"",SUM($C43,$F43,$I43,$L43,$O43,$R43,$U43,$X43,$AA43,$AD43))</f>
        <v>55</v>
      </c>
      <c r="AM40" s="387">
        <f t="shared" ref="AM40" si="77">IF(AND($E43="",$H43="",$K43="",$N43="",$Q43="",$T43="",$W43="",$Z43="",$AC43="",$AF43=""),"",SUM($E43,$H43,$K43,$N43,$Q43,$T43,$W43,$Z43,$AC43,$AF43))</f>
        <v>3</v>
      </c>
      <c r="AN40" s="387">
        <f t="shared" ref="AN40" si="78">IF(AND($AL40="",$AM40=""),"",($AL40-$AM40))</f>
        <v>52</v>
      </c>
      <c r="AO40" s="390">
        <f>IF(AND($AG40=""),"",RANK(AV40,AV$4:AV$43))</f>
        <v>1</v>
      </c>
      <c r="AP40" s="10"/>
      <c r="AQ40" s="10"/>
      <c r="AS40" s="6"/>
      <c r="AT40" s="6"/>
      <c r="AU40" s="6"/>
      <c r="AV40" s="383">
        <f t="shared" ref="AV40" si="79">IFERROR(AH40*1000000+AN40*100+AL40,"")</f>
        <v>25005255</v>
      </c>
    </row>
    <row r="41" spans="1:48" ht="20.100000000000001" customHeight="1">
      <c r="A41" s="394"/>
      <c r="B41" s="369"/>
      <c r="C41" s="403">
        <f>IF(AND($AD$5=""),"",$AD$5)</f>
        <v>0.52083333333333337</v>
      </c>
      <c r="D41" s="404"/>
      <c r="E41" s="405"/>
      <c r="F41" s="403">
        <f>IF(AND($AD$9=""),"",$AD$9)</f>
        <v>0.61111111111111105</v>
      </c>
      <c r="G41" s="404"/>
      <c r="H41" s="405"/>
      <c r="I41" s="403">
        <f>IF(AND($AD$13=""),"",$AD$13)</f>
        <v>0.54861111111111105</v>
      </c>
      <c r="J41" s="404"/>
      <c r="K41" s="405"/>
      <c r="L41" s="403">
        <f>IF(AND($AD$17=""),"",$AD$17)</f>
        <v>0.45833333333333331</v>
      </c>
      <c r="M41" s="404"/>
      <c r="N41" s="405"/>
      <c r="O41" s="403">
        <f>IF(AND($AD$21=""),"",$AD$21)</f>
        <v>0.52083333333333337</v>
      </c>
      <c r="P41" s="404"/>
      <c r="Q41" s="405"/>
      <c r="R41" s="403">
        <f>IF(AND($AD$25=""),"",$AD$25)</f>
        <v>0.61111111111111105</v>
      </c>
      <c r="S41" s="404"/>
      <c r="T41" s="405"/>
      <c r="U41" s="403">
        <f>IF(AND($AD$29=""),"",$AD$29)</f>
        <v>0.61111111111111105</v>
      </c>
      <c r="V41" s="404"/>
      <c r="W41" s="405"/>
      <c r="X41" s="403">
        <f>IF(AND($AD$33=""),"",$AD$33)</f>
        <v>0.45833333333333331</v>
      </c>
      <c r="Y41" s="404"/>
      <c r="Z41" s="405"/>
      <c r="AA41" s="403">
        <f>IF(AND($AD$37=""),"",$AD$37)</f>
        <v>0.52083333333333337</v>
      </c>
      <c r="AB41" s="404"/>
      <c r="AC41" s="405"/>
      <c r="AD41" s="374"/>
      <c r="AE41" s="375"/>
      <c r="AF41" s="376"/>
      <c r="AG41" s="388"/>
      <c r="AH41" s="388"/>
      <c r="AI41" s="388"/>
      <c r="AJ41" s="388"/>
      <c r="AK41" s="388"/>
      <c r="AL41" s="388"/>
      <c r="AM41" s="388"/>
      <c r="AN41" s="388"/>
      <c r="AO41" s="391"/>
      <c r="AP41" s="10"/>
      <c r="AQ41" s="10"/>
      <c r="AS41" s="6"/>
      <c r="AT41" s="6"/>
      <c r="AU41" s="6"/>
      <c r="AV41" s="383"/>
    </row>
    <row r="42" spans="1:48" ht="20.100000000000001" customHeight="1">
      <c r="A42" s="394"/>
      <c r="B42" s="369"/>
      <c r="C42" s="400" t="str">
        <f>IF(AND($AD$6=""),"",$AD$6)</f>
        <v>東久５小</v>
      </c>
      <c r="D42" s="401"/>
      <c r="E42" s="402"/>
      <c r="F42" s="400" t="str">
        <f>IF(AND($AD$10=""),"",$AD$10)</f>
        <v>東久５小</v>
      </c>
      <c r="G42" s="401"/>
      <c r="H42" s="402"/>
      <c r="I42" s="400" t="str">
        <f>IF(AND($AD$14=""),"",$AD$14)</f>
        <v>ひばりアム</v>
      </c>
      <c r="J42" s="401"/>
      <c r="K42" s="402"/>
      <c r="L42" s="400" t="str">
        <f>IF(AND($AD$18=""),"",$AD$18)</f>
        <v>ひばりアム</v>
      </c>
      <c r="M42" s="401"/>
      <c r="N42" s="402"/>
      <c r="O42" s="400" t="str">
        <f>IF(AND($AD$22=""),"",$AD$22)</f>
        <v>東久５小</v>
      </c>
      <c r="P42" s="401"/>
      <c r="Q42" s="402"/>
      <c r="R42" s="400" t="str">
        <f>IF(AND($AD$26=""),"",$AD$26)</f>
        <v>東久５小</v>
      </c>
      <c r="S42" s="401"/>
      <c r="T42" s="402"/>
      <c r="U42" s="400" t="str">
        <f>IF(AND($AD$30=""),"",$AD$30)</f>
        <v>東久５小</v>
      </c>
      <c r="V42" s="401"/>
      <c r="W42" s="402"/>
      <c r="X42" s="400" t="str">
        <f>IF(AND($AD$34=""),"",$AD$34)</f>
        <v>内山B面</v>
      </c>
      <c r="Y42" s="401"/>
      <c r="Z42" s="402"/>
      <c r="AA42" s="400" t="str">
        <f>IF(AND($AD$38=""),"",$AD$38)</f>
        <v>東久５小</v>
      </c>
      <c r="AB42" s="401"/>
      <c r="AC42" s="402"/>
      <c r="AD42" s="374"/>
      <c r="AE42" s="375"/>
      <c r="AF42" s="376"/>
      <c r="AG42" s="388"/>
      <c r="AH42" s="388"/>
      <c r="AI42" s="388"/>
      <c r="AJ42" s="388"/>
      <c r="AK42" s="388"/>
      <c r="AL42" s="388"/>
      <c r="AM42" s="388"/>
      <c r="AN42" s="388"/>
      <c r="AO42" s="391"/>
      <c r="AP42" s="10"/>
      <c r="AQ42" s="10"/>
      <c r="AS42" s="6"/>
      <c r="AT42" s="6"/>
      <c r="AU42" s="6"/>
      <c r="AV42" s="383"/>
    </row>
    <row r="43" spans="1:48" ht="24" customHeight="1">
      <c r="A43" s="395"/>
      <c r="B43" s="370"/>
      <c r="C43" s="11">
        <f>IF(AND($AF$7=""),"",$AF$7)</f>
        <v>1</v>
      </c>
      <c r="D43" s="15" t="str">
        <f>IF(AND($C43="",$E43=""),"",IF($C43&gt;$E43,"○",IF($C43=$E43,"△",IF($C43&lt;$E43,"●"))))</f>
        <v>○</v>
      </c>
      <c r="E43" s="16">
        <f>IF(AND($AD$7=""),"",$AD$7)</f>
        <v>0</v>
      </c>
      <c r="F43" s="11">
        <f>IF(AND(AF$11=""),"",AF$11)</f>
        <v>3</v>
      </c>
      <c r="G43" s="15" t="str">
        <f>IF(AND($F43="",$H43=""),"",IF($F43&gt;$H43,"○",IF($F43=$H43,"△",IF($F43&lt;$H43,"●"))))</f>
        <v>○</v>
      </c>
      <c r="H43" s="16">
        <f>IF(AND(AD$11=""),"",AD$11)</f>
        <v>1</v>
      </c>
      <c r="I43" s="11">
        <f>IF(AND($AF$15=""),"",$AF$15)</f>
        <v>0</v>
      </c>
      <c r="J43" s="15" t="str">
        <f>IF(AND($I43="",$K43=""),"",IF($I43&gt;$K43,"○",IF($I43=$K43,"△",IF($I43&lt;$K43,"●"))))</f>
        <v>△</v>
      </c>
      <c r="K43" s="16">
        <f>IF(AND($AD$15=""),"",$AD$15)</f>
        <v>0</v>
      </c>
      <c r="L43" s="11">
        <f>IF(AND($AF$19=""),"",$AF$19)</f>
        <v>2</v>
      </c>
      <c r="M43" s="15" t="str">
        <f>IF(AND($L43="",$N43=""),"",IF($L43&gt;$N43,"○",IF($L43=$N43,"△",IF($L43&lt;$N43,"●"))))</f>
        <v>○</v>
      </c>
      <c r="N43" s="16">
        <f>IF(AND($AD$19=""),"",$AD$19)</f>
        <v>1</v>
      </c>
      <c r="O43" s="11">
        <f>IF(AND($AF$23=""),"",$AF$23)</f>
        <v>7</v>
      </c>
      <c r="P43" s="15" t="str">
        <f>IF(AND($O43="",$Q43=""),"",IF($O43&gt;$Q43,"○",IF($O43=$Q43,"△",IF($O43&lt;$Q43,"●"))))</f>
        <v>○</v>
      </c>
      <c r="Q43" s="16">
        <f>IF(AND($AD$23=""),"",$AD$23)</f>
        <v>0</v>
      </c>
      <c r="R43" s="11">
        <f>IF(AND($AF$27=""),"",$AF$27)</f>
        <v>3</v>
      </c>
      <c r="S43" s="15" t="str">
        <f>IF(AND($R43="",$T43=""),"",IF($R43&gt;$T43,"○",IF($R43=$T43,"△",IF($R43&lt;$T43,"●"))))</f>
        <v>○</v>
      </c>
      <c r="T43" s="16">
        <f>IF(AND($AD$27=""),"",$AD$27)</f>
        <v>0</v>
      </c>
      <c r="U43" s="11">
        <f>IF(AND($AF$31=""),"",$AF$31)</f>
        <v>17</v>
      </c>
      <c r="V43" s="15" t="str">
        <f>IF(AND($U43="",$W43=""),"",IF($U43&gt;$W43,"○",IF($U43=$W43,"△",IF($U43&lt;$W43,"●"))))</f>
        <v>○</v>
      </c>
      <c r="W43" s="16">
        <f>IF(AND($AD$31=""),"",$AD$31)</f>
        <v>0</v>
      </c>
      <c r="X43" s="11">
        <f>IF(AND($AF$35=""),"",$AF$35)</f>
        <v>15</v>
      </c>
      <c r="Y43" s="15" t="str">
        <f>IF(AND($X43="",$Z43=""),"",IF($X43&gt;$Z43,"○",IF($X43=$Z43,"△",IF($X43&lt;$Z43,"●"))))</f>
        <v>○</v>
      </c>
      <c r="Z43" s="16">
        <f>IF(AND($AD$35=""),"",$AD$35)</f>
        <v>0</v>
      </c>
      <c r="AA43" s="11">
        <f>IF(AND($AF$39=""),"",$AF$39)</f>
        <v>7</v>
      </c>
      <c r="AB43" s="15" t="str">
        <f>IF(AND($AA43="",$AC43=""),"",IF($AA43&gt;$AC43,"○",IF($AA43=$AC43,"△",IF($AA43&lt;$AC43,"●"))))</f>
        <v>○</v>
      </c>
      <c r="AC43" s="16">
        <f>IF(AND($AD$39=""),"",$AD$39)</f>
        <v>1</v>
      </c>
      <c r="AD43" s="377"/>
      <c r="AE43" s="378"/>
      <c r="AF43" s="379"/>
      <c r="AG43" s="389"/>
      <c r="AH43" s="389"/>
      <c r="AI43" s="389"/>
      <c r="AJ43" s="389"/>
      <c r="AK43" s="389"/>
      <c r="AL43" s="389"/>
      <c r="AM43" s="389"/>
      <c r="AN43" s="389"/>
      <c r="AO43" s="392"/>
      <c r="AP43" s="12">
        <f>COUNTIF(C43:AF43,"○")*3</f>
        <v>24</v>
      </c>
      <c r="AQ43" s="12">
        <f>COUNTIF(C43:AF43,"△")*1</f>
        <v>1</v>
      </c>
      <c r="AR43" s="12">
        <f>COUNTIF(C43:AF43,"●")*0</f>
        <v>0</v>
      </c>
      <c r="AS43" s="13" t="str">
        <f>B40</f>
        <v>ひばりSC</v>
      </c>
      <c r="AT43" s="13"/>
      <c r="AU43" s="6"/>
      <c r="AV43" s="383"/>
    </row>
    <row r="44" spans="1:48" ht="14.25">
      <c r="A44" s="7"/>
      <c r="B44" s="20"/>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row>
    <row r="45" spans="1:48">
      <c r="AG45" s="1">
        <f>SUM(AG4:AG43)</f>
        <v>90</v>
      </c>
      <c r="AI45" s="2">
        <f>ROUND(AG45/90*100,0)</f>
        <v>100</v>
      </c>
      <c r="AJ45" s="1" t="s">
        <v>11</v>
      </c>
    </row>
    <row r="46" spans="1:48">
      <c r="AG46" s="1">
        <f>(90-AG45)/2</f>
        <v>0</v>
      </c>
      <c r="AH46" s="2" t="s">
        <v>10</v>
      </c>
    </row>
  </sheetData>
  <mergeCells count="417">
    <mergeCell ref="A40:A43"/>
    <mergeCell ref="B40:B43"/>
    <mergeCell ref="C40:E40"/>
    <mergeCell ref="F40:H40"/>
    <mergeCell ref="I40:K40"/>
    <mergeCell ref="L40:N40"/>
    <mergeCell ref="AM40:AM43"/>
    <mergeCell ref="U42:W42"/>
    <mergeCell ref="X40:Z40"/>
    <mergeCell ref="AA40:AC40"/>
    <mergeCell ref="AD40:AF43"/>
    <mergeCell ref="U41:W41"/>
    <mergeCell ref="X41:Z41"/>
    <mergeCell ref="AA41:AC41"/>
    <mergeCell ref="X42:Z42"/>
    <mergeCell ref="AA42:AC42"/>
    <mergeCell ref="AN40:AN43"/>
    <mergeCell ref="AO40:AO43"/>
    <mergeCell ref="AV40:AV43"/>
    <mergeCell ref="C41:E41"/>
    <mergeCell ref="F41:H41"/>
    <mergeCell ref="I41:K41"/>
    <mergeCell ref="L41:N41"/>
    <mergeCell ref="O41:Q41"/>
    <mergeCell ref="R41:T41"/>
    <mergeCell ref="AG40:AG43"/>
    <mergeCell ref="AH40:AH43"/>
    <mergeCell ref="AI40:AI43"/>
    <mergeCell ref="AJ40:AJ43"/>
    <mergeCell ref="AK40:AK43"/>
    <mergeCell ref="AL40:AL43"/>
    <mergeCell ref="O40:Q40"/>
    <mergeCell ref="R40:T40"/>
    <mergeCell ref="U40:W40"/>
    <mergeCell ref="C42:E42"/>
    <mergeCell ref="F42:H42"/>
    <mergeCell ref="I42:K42"/>
    <mergeCell ref="L42:N42"/>
    <mergeCell ref="O42:Q42"/>
    <mergeCell ref="R42:T42"/>
    <mergeCell ref="AM36:AM39"/>
    <mergeCell ref="AN36:AN39"/>
    <mergeCell ref="AO36:AO39"/>
    <mergeCell ref="AV36:AV39"/>
    <mergeCell ref="C37:E37"/>
    <mergeCell ref="F37:H37"/>
    <mergeCell ref="I37:K37"/>
    <mergeCell ref="L37:N37"/>
    <mergeCell ref="O37:Q37"/>
    <mergeCell ref="R37:T37"/>
    <mergeCell ref="AG36:AG39"/>
    <mergeCell ref="AH36:AH39"/>
    <mergeCell ref="AI36:AI39"/>
    <mergeCell ref="AJ36:AJ39"/>
    <mergeCell ref="AK36:AK39"/>
    <mergeCell ref="AL36:AL39"/>
    <mergeCell ref="O36:Q36"/>
    <mergeCell ref="R36:T36"/>
    <mergeCell ref="U36:W36"/>
    <mergeCell ref="X36:Z36"/>
    <mergeCell ref="AA36:AC39"/>
    <mergeCell ref="AD36:AF36"/>
    <mergeCell ref="U37:W37"/>
    <mergeCell ref="X37:Z37"/>
    <mergeCell ref="AD37:AF37"/>
    <mergeCell ref="O38:Q38"/>
    <mergeCell ref="A36:A39"/>
    <mergeCell ref="B36:B39"/>
    <mergeCell ref="C36:E36"/>
    <mergeCell ref="F36:H36"/>
    <mergeCell ref="I36:K36"/>
    <mergeCell ref="L36:N36"/>
    <mergeCell ref="C38:E38"/>
    <mergeCell ref="F38:H38"/>
    <mergeCell ref="I38:K38"/>
    <mergeCell ref="L38:N38"/>
    <mergeCell ref="R38:T38"/>
    <mergeCell ref="U38:W38"/>
    <mergeCell ref="X38:Z38"/>
    <mergeCell ref="AD38:AF38"/>
    <mergeCell ref="AO32:AO35"/>
    <mergeCell ref="AV32:AV35"/>
    <mergeCell ref="C33:E33"/>
    <mergeCell ref="F33:H33"/>
    <mergeCell ref="I33:K33"/>
    <mergeCell ref="L33:N33"/>
    <mergeCell ref="O33:Q33"/>
    <mergeCell ref="R33:T33"/>
    <mergeCell ref="U33:W33"/>
    <mergeCell ref="AA33:AC33"/>
    <mergeCell ref="AI32:AI35"/>
    <mergeCell ref="AJ32:AJ35"/>
    <mergeCell ref="AK32:AK35"/>
    <mergeCell ref="AL32:AL35"/>
    <mergeCell ref="AM32:AM35"/>
    <mergeCell ref="AN32:AN35"/>
    <mergeCell ref="U32:W32"/>
    <mergeCell ref="X32:Z35"/>
    <mergeCell ref="AA32:AC32"/>
    <mergeCell ref="AD32:AF32"/>
    <mergeCell ref="AG32:AG35"/>
    <mergeCell ref="AH32:AH35"/>
    <mergeCell ref="AD33:AF33"/>
    <mergeCell ref="U34:W34"/>
    <mergeCell ref="AA34:AC34"/>
    <mergeCell ref="AD34:AF34"/>
    <mergeCell ref="AA30:AC30"/>
    <mergeCell ref="AD30:AF30"/>
    <mergeCell ref="A32:A35"/>
    <mergeCell ref="B32:B35"/>
    <mergeCell ref="C32:E32"/>
    <mergeCell ref="F32:H32"/>
    <mergeCell ref="I32:K32"/>
    <mergeCell ref="L32:N32"/>
    <mergeCell ref="O32:Q32"/>
    <mergeCell ref="R32:T32"/>
    <mergeCell ref="C30:E30"/>
    <mergeCell ref="F30:H30"/>
    <mergeCell ref="I30:K30"/>
    <mergeCell ref="L30:N30"/>
    <mergeCell ref="O30:Q30"/>
    <mergeCell ref="R30:T30"/>
    <mergeCell ref="C34:E34"/>
    <mergeCell ref="F34:H34"/>
    <mergeCell ref="I34:K34"/>
    <mergeCell ref="L34:N34"/>
    <mergeCell ref="O34:Q34"/>
    <mergeCell ref="R34:T34"/>
    <mergeCell ref="AM28:AM31"/>
    <mergeCell ref="AN28:AN31"/>
    <mergeCell ref="AO28:AO31"/>
    <mergeCell ref="AV28:AV31"/>
    <mergeCell ref="C29:E29"/>
    <mergeCell ref="F29:H29"/>
    <mergeCell ref="I29:K29"/>
    <mergeCell ref="L29:N29"/>
    <mergeCell ref="O29:Q29"/>
    <mergeCell ref="R29:T29"/>
    <mergeCell ref="AG28:AG31"/>
    <mergeCell ref="AH28:AH31"/>
    <mergeCell ref="AI28:AI31"/>
    <mergeCell ref="AJ28:AJ31"/>
    <mergeCell ref="AK28:AK31"/>
    <mergeCell ref="AL28:AL31"/>
    <mergeCell ref="O28:Q28"/>
    <mergeCell ref="R28:T28"/>
    <mergeCell ref="U28:W31"/>
    <mergeCell ref="X28:Z28"/>
    <mergeCell ref="AA28:AC28"/>
    <mergeCell ref="AD28:AF28"/>
    <mergeCell ref="X29:Z29"/>
    <mergeCell ref="AA29:AC29"/>
    <mergeCell ref="AD29:AF29"/>
    <mergeCell ref="X30:Z30"/>
    <mergeCell ref="U26:W26"/>
    <mergeCell ref="X26:Z26"/>
    <mergeCell ref="AA26:AC26"/>
    <mergeCell ref="AD26:AF26"/>
    <mergeCell ref="A28:A31"/>
    <mergeCell ref="B28:B31"/>
    <mergeCell ref="C28:E28"/>
    <mergeCell ref="F28:H28"/>
    <mergeCell ref="I28:K28"/>
    <mergeCell ref="L28:N28"/>
    <mergeCell ref="AM24:AM27"/>
    <mergeCell ref="AN24:AN27"/>
    <mergeCell ref="AO24:AO27"/>
    <mergeCell ref="AV24:AV27"/>
    <mergeCell ref="C25:E25"/>
    <mergeCell ref="F25:H25"/>
    <mergeCell ref="I25:K25"/>
    <mergeCell ref="L25:N25"/>
    <mergeCell ref="O25:Q25"/>
    <mergeCell ref="U25:W25"/>
    <mergeCell ref="AG24:AG27"/>
    <mergeCell ref="AH24:AH27"/>
    <mergeCell ref="AI24:AI27"/>
    <mergeCell ref="AJ24:AJ27"/>
    <mergeCell ref="AK24:AK27"/>
    <mergeCell ref="AL24:AL27"/>
    <mergeCell ref="O24:Q24"/>
    <mergeCell ref="R24:T27"/>
    <mergeCell ref="U24:W24"/>
    <mergeCell ref="X24:Z24"/>
    <mergeCell ref="AA24:AC24"/>
    <mergeCell ref="AD24:AF24"/>
    <mergeCell ref="X25:Z25"/>
    <mergeCell ref="AA25:AC25"/>
    <mergeCell ref="AD25:AF25"/>
    <mergeCell ref="O26:Q26"/>
    <mergeCell ref="A24:A27"/>
    <mergeCell ref="B24:B27"/>
    <mergeCell ref="C24:E24"/>
    <mergeCell ref="F24:H24"/>
    <mergeCell ref="I24:K24"/>
    <mergeCell ref="L24:N24"/>
    <mergeCell ref="C26:E26"/>
    <mergeCell ref="F26:H26"/>
    <mergeCell ref="I26:K26"/>
    <mergeCell ref="L26:N26"/>
    <mergeCell ref="AO20:AO23"/>
    <mergeCell ref="AV20:AV23"/>
    <mergeCell ref="C21:E21"/>
    <mergeCell ref="F21:H21"/>
    <mergeCell ref="I21:K21"/>
    <mergeCell ref="L21:N21"/>
    <mergeCell ref="R21:T21"/>
    <mergeCell ref="U21:W21"/>
    <mergeCell ref="X21:Z21"/>
    <mergeCell ref="AA21:AC21"/>
    <mergeCell ref="AI20:AI23"/>
    <mergeCell ref="AJ20:AJ23"/>
    <mergeCell ref="AK20:AK23"/>
    <mergeCell ref="AL20:AL23"/>
    <mergeCell ref="AM20:AM23"/>
    <mergeCell ref="AN20:AN23"/>
    <mergeCell ref="U20:W20"/>
    <mergeCell ref="X20:Z20"/>
    <mergeCell ref="AA20:AC20"/>
    <mergeCell ref="AD20:AF20"/>
    <mergeCell ref="AG20:AG23"/>
    <mergeCell ref="AH20:AH23"/>
    <mergeCell ref="AD21:AF21"/>
    <mergeCell ref="X22:Z22"/>
    <mergeCell ref="AA22:AC22"/>
    <mergeCell ref="AD22:AF22"/>
    <mergeCell ref="AA18:AC18"/>
    <mergeCell ref="AD18:AF18"/>
    <mergeCell ref="A20:A23"/>
    <mergeCell ref="B20:B23"/>
    <mergeCell ref="C20:E20"/>
    <mergeCell ref="F20:H20"/>
    <mergeCell ref="I20:K20"/>
    <mergeCell ref="L20:N20"/>
    <mergeCell ref="O20:Q23"/>
    <mergeCell ref="R20:T20"/>
    <mergeCell ref="A16:A19"/>
    <mergeCell ref="B16:B19"/>
    <mergeCell ref="I16:K16"/>
    <mergeCell ref="C22:E22"/>
    <mergeCell ref="F22:H22"/>
    <mergeCell ref="I22:K22"/>
    <mergeCell ref="L22:N22"/>
    <mergeCell ref="R22:T22"/>
    <mergeCell ref="U22:W22"/>
    <mergeCell ref="AA17:AC17"/>
    <mergeCell ref="AD17:AF17"/>
    <mergeCell ref="C18:E18"/>
    <mergeCell ref="F18:H18"/>
    <mergeCell ref="I18:K18"/>
    <mergeCell ref="O18:Q18"/>
    <mergeCell ref="R18:T18"/>
    <mergeCell ref="U18:W18"/>
    <mergeCell ref="X18:Z18"/>
    <mergeCell ref="L16:N19"/>
    <mergeCell ref="X17:Z17"/>
    <mergeCell ref="AM16:AM19"/>
    <mergeCell ref="AN16:AN19"/>
    <mergeCell ref="AO16:AO19"/>
    <mergeCell ref="AV16:AV19"/>
    <mergeCell ref="C17:E17"/>
    <mergeCell ref="F17:H17"/>
    <mergeCell ref="I17:K17"/>
    <mergeCell ref="O17:Q17"/>
    <mergeCell ref="R17:T17"/>
    <mergeCell ref="U17:W17"/>
    <mergeCell ref="AG16:AG19"/>
    <mergeCell ref="AH16:AH19"/>
    <mergeCell ref="AI16:AI19"/>
    <mergeCell ref="AJ16:AJ19"/>
    <mergeCell ref="AK16:AK19"/>
    <mergeCell ref="AL16:AL19"/>
    <mergeCell ref="O16:Q16"/>
    <mergeCell ref="R16:T16"/>
    <mergeCell ref="U16:W16"/>
    <mergeCell ref="X16:Z16"/>
    <mergeCell ref="AA16:AC16"/>
    <mergeCell ref="AD16:AF16"/>
    <mergeCell ref="C16:E16"/>
    <mergeCell ref="F16:H16"/>
    <mergeCell ref="AO12:AO15"/>
    <mergeCell ref="AV12:AV15"/>
    <mergeCell ref="C13:E13"/>
    <mergeCell ref="F13:H13"/>
    <mergeCell ref="L13:N13"/>
    <mergeCell ref="O13:Q13"/>
    <mergeCell ref="R13:T13"/>
    <mergeCell ref="U13:W13"/>
    <mergeCell ref="X13:Z13"/>
    <mergeCell ref="AA13:AC13"/>
    <mergeCell ref="AI12:AI15"/>
    <mergeCell ref="AJ12:AJ15"/>
    <mergeCell ref="AK12:AK15"/>
    <mergeCell ref="AL12:AL15"/>
    <mergeCell ref="AM12:AM15"/>
    <mergeCell ref="AN12:AN15"/>
    <mergeCell ref="U12:W12"/>
    <mergeCell ref="X12:Z12"/>
    <mergeCell ref="AA12:AC12"/>
    <mergeCell ref="AD12:AF12"/>
    <mergeCell ref="AG12:AG15"/>
    <mergeCell ref="AH12:AH15"/>
    <mergeCell ref="AD13:AF13"/>
    <mergeCell ref="X14:Z14"/>
    <mergeCell ref="U14:W14"/>
    <mergeCell ref="AA14:AC14"/>
    <mergeCell ref="AD14:AF14"/>
    <mergeCell ref="AA10:AC10"/>
    <mergeCell ref="AD10:AF10"/>
    <mergeCell ref="A12:A15"/>
    <mergeCell ref="B12:B15"/>
    <mergeCell ref="C12:E12"/>
    <mergeCell ref="F12:H12"/>
    <mergeCell ref="I12:K15"/>
    <mergeCell ref="L12:N12"/>
    <mergeCell ref="O12:Q12"/>
    <mergeCell ref="R12:T12"/>
    <mergeCell ref="A8:A11"/>
    <mergeCell ref="B8:B11"/>
    <mergeCell ref="I8:K8"/>
    <mergeCell ref="L8:N8"/>
    <mergeCell ref="C14:E14"/>
    <mergeCell ref="F14:H14"/>
    <mergeCell ref="L14:N14"/>
    <mergeCell ref="O14:Q14"/>
    <mergeCell ref="R14:T14"/>
    <mergeCell ref="AA9:AC9"/>
    <mergeCell ref="AD9:AF9"/>
    <mergeCell ref="C10:E10"/>
    <mergeCell ref="I10:K10"/>
    <mergeCell ref="L10:N10"/>
    <mergeCell ref="O10:Q10"/>
    <mergeCell ref="R10:T10"/>
    <mergeCell ref="U10:W10"/>
    <mergeCell ref="X10:Z10"/>
    <mergeCell ref="X9:Z9"/>
    <mergeCell ref="AM8:AM11"/>
    <mergeCell ref="AN8:AN11"/>
    <mergeCell ref="AO8:AO11"/>
    <mergeCell ref="AV8:AV11"/>
    <mergeCell ref="C9:E9"/>
    <mergeCell ref="I9:K9"/>
    <mergeCell ref="L9:N9"/>
    <mergeCell ref="O9:Q9"/>
    <mergeCell ref="R9:T9"/>
    <mergeCell ref="U9:W9"/>
    <mergeCell ref="AG8:AG11"/>
    <mergeCell ref="AH8:AH11"/>
    <mergeCell ref="AI8:AI11"/>
    <mergeCell ref="AJ8:AJ11"/>
    <mergeCell ref="AK8:AK11"/>
    <mergeCell ref="AL8:AL11"/>
    <mergeCell ref="O8:Q8"/>
    <mergeCell ref="R8:T8"/>
    <mergeCell ref="U8:W8"/>
    <mergeCell ref="X8:Z8"/>
    <mergeCell ref="AA8:AC8"/>
    <mergeCell ref="AD8:AF8"/>
    <mergeCell ref="C8:E8"/>
    <mergeCell ref="F8:H11"/>
    <mergeCell ref="AV4:AV7"/>
    <mergeCell ref="F5:H5"/>
    <mergeCell ref="I5:K5"/>
    <mergeCell ref="L5:N5"/>
    <mergeCell ref="O5:Q5"/>
    <mergeCell ref="R5:T5"/>
    <mergeCell ref="U5:W5"/>
    <mergeCell ref="X5:Z5"/>
    <mergeCell ref="AA5:AC5"/>
    <mergeCell ref="AD5:AF5"/>
    <mergeCell ref="AJ4:AJ7"/>
    <mergeCell ref="AK4:AK7"/>
    <mergeCell ref="AL4:AL7"/>
    <mergeCell ref="AM4:AM7"/>
    <mergeCell ref="AN4:AN7"/>
    <mergeCell ref="AO4:AO7"/>
    <mergeCell ref="X4:Z4"/>
    <mergeCell ref="AA4:AC4"/>
    <mergeCell ref="AD4:AF4"/>
    <mergeCell ref="AG4:AG7"/>
    <mergeCell ref="AH4:AH7"/>
    <mergeCell ref="AI4:AI7"/>
    <mergeCell ref="X6:Z6"/>
    <mergeCell ref="AA6:AC6"/>
    <mergeCell ref="AD6:AF6"/>
    <mergeCell ref="AD3:AF3"/>
    <mergeCell ref="A4:A7"/>
    <mergeCell ref="B4:B7"/>
    <mergeCell ref="C4:E7"/>
    <mergeCell ref="F4:H4"/>
    <mergeCell ref="I4:K4"/>
    <mergeCell ref="L4:N4"/>
    <mergeCell ref="O4:Q4"/>
    <mergeCell ref="R4:T4"/>
    <mergeCell ref="U4:W4"/>
    <mergeCell ref="F6:H6"/>
    <mergeCell ref="I6:K6"/>
    <mergeCell ref="L6:N6"/>
    <mergeCell ref="O6:Q6"/>
    <mergeCell ref="R6:T6"/>
    <mergeCell ref="U6:W6"/>
    <mergeCell ref="AK1:AM1"/>
    <mergeCell ref="C3:E3"/>
    <mergeCell ref="F3:H3"/>
    <mergeCell ref="I3:K3"/>
    <mergeCell ref="L3:N3"/>
    <mergeCell ref="O3:Q3"/>
    <mergeCell ref="R3:T3"/>
    <mergeCell ref="U3:W3"/>
    <mergeCell ref="X3:Z3"/>
    <mergeCell ref="AA3:AC3"/>
    <mergeCell ref="D1:F1"/>
    <mergeCell ref="G1:S1"/>
    <mergeCell ref="T1:U1"/>
    <mergeCell ref="V1:Z1"/>
    <mergeCell ref="AA1:AB1"/>
    <mergeCell ref="AD1:AG1"/>
  </mergeCells>
  <phoneticPr fontId="1"/>
  <conditionalFormatting sqref="C4 C3:AF3 F20 I4 L4 O4 U4 X4 AA4 AD4 AA32 F12 L8 O8 R8 U8 X8 I16 R16 U16 X16 AA16 L12 R12 X12 AA12 I12 F16 F8 L16 I20 L20 R20 X20 AA20 R24 O20 U28 U24 X24 C12 C16 C20 C24 X32 AD40 AA36 X28 AA28 C28 C32 C36 C40 C8 O24 L24 I24 F24 R28 O28 L28 I28 F28 U32 R32 O32 L32 I32 F32 X36 U36 R36 O36 L36 I36 F36 AA40 X40 U40 R40 O40 L40 I40 F40 AA24 AD6 U6 L6 I6 C10 O10 C14 AA14 L14 F14 C18 F18 I18 C22 L22 I22 F22 F26 I26 L26 O26 C26 U26 F30 I30 L30 O30 R30 C30 F34 I34 L34 O34 R34 U34 C34 F38 I38 L38 O38 R38 U38 X38 C38 F42 I42 L42 O42 R42 U42 X42 AA42 C42">
    <cfRule type="cellIs" dxfId="73" priority="74" stopIfTrue="1" operator="equal">
      <formula>0</formula>
    </cfRule>
  </conditionalFormatting>
  <conditionalFormatting sqref="AD22">
    <cfRule type="cellIs" dxfId="72" priority="73" stopIfTrue="1" operator="equal">
      <formula>0</formula>
    </cfRule>
  </conditionalFormatting>
  <conditionalFormatting sqref="AD32">
    <cfRule type="cellIs" dxfId="71" priority="72" stopIfTrue="1" operator="equal">
      <formula>0</formula>
    </cfRule>
  </conditionalFormatting>
  <conditionalFormatting sqref="AD16">
    <cfRule type="cellIs" dxfId="70" priority="71" stopIfTrue="1" operator="equal">
      <formula>0</formula>
    </cfRule>
  </conditionalFormatting>
  <conditionalFormatting sqref="AD13">
    <cfRule type="cellIs" dxfId="69" priority="64" stopIfTrue="1" operator="equal">
      <formula>0</formula>
    </cfRule>
  </conditionalFormatting>
  <conditionalFormatting sqref="AD12 AD14">
    <cfRule type="cellIs" dxfId="68" priority="70" stopIfTrue="1" operator="equal">
      <formula>0</formula>
    </cfRule>
  </conditionalFormatting>
  <conditionalFormatting sqref="AD24">
    <cfRule type="cellIs" dxfId="67" priority="69" stopIfTrue="1" operator="equal">
      <formula>0</formula>
    </cfRule>
  </conditionalFormatting>
  <conditionalFormatting sqref="AD36">
    <cfRule type="cellIs" dxfId="66" priority="68" stopIfTrue="1" operator="equal">
      <formula>0</formula>
    </cfRule>
  </conditionalFormatting>
  <conditionalFormatting sqref="AD5 AA5 X5 U5 O5 L5 I5">
    <cfRule type="cellIs" dxfId="65" priority="67" stopIfTrue="1" operator="equal">
      <formula>0</formula>
    </cfRule>
  </conditionalFormatting>
  <conditionalFormatting sqref="C9 X9 U9 R9 O9 L9">
    <cfRule type="cellIs" dxfId="64" priority="66" stopIfTrue="1" operator="equal">
      <formula>0</formula>
    </cfRule>
  </conditionalFormatting>
  <conditionalFormatting sqref="C13 AA13 X13 U13 R13 L13 F13">
    <cfRule type="cellIs" dxfId="63" priority="65" stopIfTrue="1" operator="equal">
      <formula>0</formula>
    </cfRule>
  </conditionalFormatting>
  <conditionalFormatting sqref="C17 F17 AA17 X17 U17 R17 I17">
    <cfRule type="cellIs" dxfId="62" priority="63" stopIfTrue="1" operator="equal">
      <formula>0</formula>
    </cfRule>
  </conditionalFormatting>
  <conditionalFormatting sqref="AD17">
    <cfRule type="cellIs" dxfId="61" priority="62" stopIfTrue="1" operator="equal">
      <formula>0</formula>
    </cfRule>
  </conditionalFormatting>
  <conditionalFormatting sqref="C21 AA21 X21 R21 L21 I21 F21">
    <cfRule type="cellIs" dxfId="60" priority="61" stopIfTrue="1" operator="equal">
      <formula>0</formula>
    </cfRule>
  </conditionalFormatting>
  <conditionalFormatting sqref="AD21">
    <cfRule type="cellIs" dxfId="59" priority="60" stopIfTrue="1" operator="equal">
      <formula>0</formula>
    </cfRule>
  </conditionalFormatting>
  <conditionalFormatting sqref="AA25 F25 I25 L25 O25 C25 X25 U25">
    <cfRule type="cellIs" dxfId="58" priority="59" stopIfTrue="1" operator="equal">
      <formula>0</formula>
    </cfRule>
  </conditionalFormatting>
  <conditionalFormatting sqref="AD25">
    <cfRule type="cellIs" dxfId="57" priority="58" stopIfTrue="1" operator="equal">
      <formula>0</formula>
    </cfRule>
  </conditionalFormatting>
  <conditionalFormatting sqref="F29 I29 L29 O29 R29 C29 AA29 X29">
    <cfRule type="cellIs" dxfId="56" priority="57" stopIfTrue="1" operator="equal">
      <formula>0</formula>
    </cfRule>
  </conditionalFormatting>
  <conditionalFormatting sqref="F5">
    <cfRule type="cellIs" dxfId="55" priority="50" stopIfTrue="1" operator="equal">
      <formula>0</formula>
    </cfRule>
  </conditionalFormatting>
  <conditionalFormatting sqref="F33 I33 L33 O33 R33 U33 C33 AA33">
    <cfRule type="cellIs" dxfId="54" priority="56" stopIfTrue="1" operator="equal">
      <formula>0</formula>
    </cfRule>
  </conditionalFormatting>
  <conditionalFormatting sqref="AD33">
    <cfRule type="cellIs" dxfId="53" priority="55" stopIfTrue="1" operator="equal">
      <formula>0</formula>
    </cfRule>
  </conditionalFormatting>
  <conditionalFormatting sqref="F37 I37 L37 O37 R37 U37 X37 C37">
    <cfRule type="cellIs" dxfId="52" priority="54" stopIfTrue="1" operator="equal">
      <formula>0</formula>
    </cfRule>
  </conditionalFormatting>
  <conditionalFormatting sqref="AD37">
    <cfRule type="cellIs" dxfId="51" priority="53" stopIfTrue="1" operator="equal">
      <formula>0</formula>
    </cfRule>
  </conditionalFormatting>
  <conditionalFormatting sqref="F41 I41 L41 O41 R41 U41 X41 AA41 C41">
    <cfRule type="cellIs" dxfId="50" priority="52" stopIfTrue="1" operator="equal">
      <formula>0</formula>
    </cfRule>
  </conditionalFormatting>
  <conditionalFormatting sqref="F4 F6">
    <cfRule type="cellIs" dxfId="49" priority="51" stopIfTrue="1" operator="equal">
      <formula>0</formula>
    </cfRule>
  </conditionalFormatting>
  <conditionalFormatting sqref="AD8 AD10">
    <cfRule type="cellIs" dxfId="48" priority="49" stopIfTrue="1" operator="equal">
      <formula>0</formula>
    </cfRule>
  </conditionalFormatting>
  <conditionalFormatting sqref="AD9">
    <cfRule type="cellIs" dxfId="47" priority="48" stopIfTrue="1" operator="equal">
      <formula>0</formula>
    </cfRule>
  </conditionalFormatting>
  <conditionalFormatting sqref="AD20">
    <cfRule type="cellIs" dxfId="46" priority="47" stopIfTrue="1" operator="equal">
      <formula>0</formula>
    </cfRule>
  </conditionalFormatting>
  <conditionalFormatting sqref="U22">
    <cfRule type="cellIs" dxfId="45" priority="46" stopIfTrue="1" operator="equal">
      <formula>0</formula>
    </cfRule>
  </conditionalFormatting>
  <conditionalFormatting sqref="U21">
    <cfRule type="cellIs" dxfId="44" priority="45" stopIfTrue="1" operator="equal">
      <formula>0</formula>
    </cfRule>
  </conditionalFormatting>
  <conditionalFormatting sqref="U20">
    <cfRule type="cellIs" dxfId="43" priority="44" stopIfTrue="1" operator="equal">
      <formula>0</formula>
    </cfRule>
  </conditionalFormatting>
  <conditionalFormatting sqref="AD30">
    <cfRule type="cellIs" dxfId="42" priority="43" stopIfTrue="1" operator="equal">
      <formula>0</formula>
    </cfRule>
  </conditionalFormatting>
  <conditionalFormatting sqref="AD29">
    <cfRule type="cellIs" dxfId="41" priority="42" stopIfTrue="1" operator="equal">
      <formula>0</formula>
    </cfRule>
  </conditionalFormatting>
  <conditionalFormatting sqref="AD28">
    <cfRule type="cellIs" dxfId="40" priority="41" stopIfTrue="1" operator="equal">
      <formula>0</formula>
    </cfRule>
  </conditionalFormatting>
  <conditionalFormatting sqref="I8">
    <cfRule type="cellIs" dxfId="39" priority="40" stopIfTrue="1" operator="equal">
      <formula>0</formula>
    </cfRule>
  </conditionalFormatting>
  <conditionalFormatting sqref="I9">
    <cfRule type="cellIs" dxfId="38" priority="39" stopIfTrue="1" operator="equal">
      <formula>0</formula>
    </cfRule>
  </conditionalFormatting>
  <conditionalFormatting sqref="AA8 AA10">
    <cfRule type="cellIs" dxfId="37" priority="38" stopIfTrue="1" operator="equal">
      <formula>0</formula>
    </cfRule>
  </conditionalFormatting>
  <conditionalFormatting sqref="AA9">
    <cfRule type="cellIs" dxfId="36" priority="37" stopIfTrue="1" operator="equal">
      <formula>0</formula>
    </cfRule>
  </conditionalFormatting>
  <conditionalFormatting sqref="I10">
    <cfRule type="cellIs" dxfId="35" priority="36" stopIfTrue="1" operator="equal">
      <formula>0</formula>
    </cfRule>
  </conditionalFormatting>
  <conditionalFormatting sqref="O6">
    <cfRule type="cellIs" dxfId="34" priority="35" stopIfTrue="1" operator="equal">
      <formula>0</formula>
    </cfRule>
  </conditionalFormatting>
  <conditionalFormatting sqref="X6">
    <cfRule type="cellIs" dxfId="33" priority="34" stopIfTrue="1" operator="equal">
      <formula>0</formula>
    </cfRule>
  </conditionalFormatting>
  <conditionalFormatting sqref="AA6">
    <cfRule type="cellIs" dxfId="32" priority="33" stopIfTrue="1" operator="equal">
      <formula>0</formula>
    </cfRule>
  </conditionalFormatting>
  <conditionalFormatting sqref="L10">
    <cfRule type="cellIs" dxfId="31" priority="32" stopIfTrue="1" operator="equal">
      <formula>0</formula>
    </cfRule>
  </conditionalFormatting>
  <conditionalFormatting sqref="R10">
    <cfRule type="cellIs" dxfId="30" priority="31" stopIfTrue="1" operator="equal">
      <formula>0</formula>
    </cfRule>
  </conditionalFormatting>
  <conditionalFormatting sqref="U10">
    <cfRule type="cellIs" dxfId="29" priority="30" stopIfTrue="1" operator="equal">
      <formula>0</formula>
    </cfRule>
  </conditionalFormatting>
  <conditionalFormatting sqref="X26">
    <cfRule type="cellIs" dxfId="28" priority="24" stopIfTrue="1" operator="equal">
      <formula>0</formula>
    </cfRule>
  </conditionalFormatting>
  <conditionalFormatting sqref="R18">
    <cfRule type="cellIs" dxfId="27" priority="29" stopIfTrue="1" operator="equal">
      <formula>0</formula>
    </cfRule>
  </conditionalFormatting>
  <conditionalFormatting sqref="U18">
    <cfRule type="cellIs" dxfId="26" priority="28" stopIfTrue="1" operator="equal">
      <formula>0</formula>
    </cfRule>
  </conditionalFormatting>
  <conditionalFormatting sqref="X18">
    <cfRule type="cellIs" dxfId="25" priority="27" stopIfTrue="1" operator="equal">
      <formula>0</formula>
    </cfRule>
  </conditionalFormatting>
  <conditionalFormatting sqref="AD38">
    <cfRule type="cellIs" dxfId="24" priority="20" stopIfTrue="1" operator="equal">
      <formula>0</formula>
    </cfRule>
  </conditionalFormatting>
  <conditionalFormatting sqref="AD18">
    <cfRule type="cellIs" dxfId="23" priority="26" stopIfTrue="1" operator="equal">
      <formula>0</formula>
    </cfRule>
  </conditionalFormatting>
  <conditionalFormatting sqref="AA22">
    <cfRule type="cellIs" dxfId="22" priority="25" stopIfTrue="1" operator="equal">
      <formula>0</formula>
    </cfRule>
  </conditionalFormatting>
  <conditionalFormatting sqref="AA26">
    <cfRule type="cellIs" dxfId="21" priority="23" stopIfTrue="1" operator="equal">
      <formula>0</formula>
    </cfRule>
  </conditionalFormatting>
  <conditionalFormatting sqref="X30">
    <cfRule type="cellIs" dxfId="20" priority="22" stopIfTrue="1" operator="equal">
      <formula>0</formula>
    </cfRule>
  </conditionalFormatting>
  <conditionalFormatting sqref="AA34">
    <cfRule type="cellIs" dxfId="19" priority="21" stopIfTrue="1" operator="equal">
      <formula>0</formula>
    </cfRule>
  </conditionalFormatting>
  <conditionalFormatting sqref="X22">
    <cfRule type="cellIs" dxfId="18" priority="12" stopIfTrue="1" operator="equal">
      <formula>0</formula>
    </cfRule>
  </conditionalFormatting>
  <conditionalFormatting sqref="AD26">
    <cfRule type="cellIs" dxfId="17" priority="19" stopIfTrue="1" operator="equal">
      <formula>0</formula>
    </cfRule>
  </conditionalFormatting>
  <conditionalFormatting sqref="R14">
    <cfRule type="cellIs" dxfId="16" priority="18" stopIfTrue="1" operator="equal">
      <formula>0</formula>
    </cfRule>
  </conditionalFormatting>
  <conditionalFormatting sqref="U12">
    <cfRule type="cellIs" dxfId="15" priority="17" stopIfTrue="1" operator="equal">
      <formula>0</formula>
    </cfRule>
  </conditionalFormatting>
  <conditionalFormatting sqref="U14">
    <cfRule type="cellIs" dxfId="14" priority="16" stopIfTrue="1" operator="equal">
      <formula>0</formula>
    </cfRule>
  </conditionalFormatting>
  <conditionalFormatting sqref="R4">
    <cfRule type="cellIs" dxfId="13" priority="15" stopIfTrue="1" operator="equal">
      <formula>0</formula>
    </cfRule>
  </conditionalFormatting>
  <conditionalFormatting sqref="R5">
    <cfRule type="cellIs" dxfId="12" priority="14" stopIfTrue="1" operator="equal">
      <formula>0</formula>
    </cfRule>
  </conditionalFormatting>
  <conditionalFormatting sqref="R6">
    <cfRule type="cellIs" dxfId="11" priority="13" stopIfTrue="1" operator="equal">
      <formula>0</formula>
    </cfRule>
  </conditionalFormatting>
  <conditionalFormatting sqref="AA18">
    <cfRule type="cellIs" dxfId="10" priority="11" stopIfTrue="1" operator="equal">
      <formula>0</formula>
    </cfRule>
  </conditionalFormatting>
  <conditionalFormatting sqref="AD34">
    <cfRule type="cellIs" dxfId="9" priority="10" stopIfTrue="1" operator="equal">
      <formula>0</formula>
    </cfRule>
  </conditionalFormatting>
  <conditionalFormatting sqref="O16">
    <cfRule type="cellIs" dxfId="8" priority="9" stopIfTrue="1" operator="equal">
      <formula>0</formula>
    </cfRule>
  </conditionalFormatting>
  <conditionalFormatting sqref="O17">
    <cfRule type="cellIs" dxfId="7" priority="8" stopIfTrue="1" operator="equal">
      <formula>0</formula>
    </cfRule>
  </conditionalFormatting>
  <conditionalFormatting sqref="O18">
    <cfRule type="cellIs" dxfId="6" priority="7" stopIfTrue="1" operator="equal">
      <formula>0</formula>
    </cfRule>
  </conditionalFormatting>
  <conditionalFormatting sqref="AA30">
    <cfRule type="cellIs" dxfId="5" priority="6" stopIfTrue="1" operator="equal">
      <formula>0</formula>
    </cfRule>
  </conditionalFormatting>
  <conditionalFormatting sqref="X14">
    <cfRule type="cellIs" dxfId="4" priority="5" stopIfTrue="1" operator="equal">
      <formula>0</formula>
    </cfRule>
  </conditionalFormatting>
  <conditionalFormatting sqref="X10">
    <cfRule type="cellIs" dxfId="3" priority="4" stopIfTrue="1" operator="equal">
      <formula>0</formula>
    </cfRule>
  </conditionalFormatting>
  <conditionalFormatting sqref="R22">
    <cfRule type="cellIs" dxfId="2" priority="3" stopIfTrue="1" operator="equal">
      <formula>0</formula>
    </cfRule>
  </conditionalFormatting>
  <conditionalFormatting sqref="O12 O14">
    <cfRule type="cellIs" dxfId="1" priority="2" stopIfTrue="1" operator="equal">
      <formula>0</formula>
    </cfRule>
  </conditionalFormatting>
  <conditionalFormatting sqref="O13">
    <cfRule type="cellIs" dxfId="0" priority="1" stopIfTrue="1" operator="equal">
      <formula>0</formula>
    </cfRule>
  </conditionalFormatting>
  <dataValidations count="3">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 type="list" allowBlank="1" showInputMessage="1" showErrorMessage="1" sqref="T1:U1">
      <formula1>"１,２,３,４,５,６,７,８,９,１０,１１,１２,１３,１４,１５,１６"</formula1>
    </dataValidation>
  </dataValidations>
  <pageMargins left="0.70866141732283472" right="0.70866141732283472" top="0.74803149606299213" bottom="0.74803149606299213" header="0.31496062992125984" footer="0.31496062992125984"/>
  <pageSetup paperSize="9" scale="56"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1"/>
  <sheetViews>
    <sheetView topLeftCell="A54" zoomScale="70" zoomScaleNormal="70" workbookViewId="0">
      <selection activeCell="G45" sqref="G45"/>
    </sheetView>
  </sheetViews>
  <sheetFormatPr defaultRowHeight="13.5"/>
  <cols>
    <col min="1" max="1" width="4.875" style="35" customWidth="1"/>
    <col min="2" max="2" width="10.25" style="35" customWidth="1"/>
    <col min="3" max="3" width="4.875" style="35" customWidth="1"/>
    <col min="4" max="4" width="14.375" style="35" customWidth="1"/>
    <col min="5" max="5" width="9.125" style="35" customWidth="1"/>
    <col min="6" max="6" width="10.125" style="35" customWidth="1"/>
    <col min="7" max="7" width="12.375" style="35" customWidth="1"/>
    <col min="8" max="8" width="5" style="35" customWidth="1"/>
    <col min="9" max="9" width="4.875" style="35" customWidth="1"/>
    <col min="10" max="10" width="5" style="35" customWidth="1"/>
    <col min="11" max="11" width="13.125" style="35" customWidth="1"/>
    <col min="12" max="12" width="11.5" style="35" customWidth="1"/>
    <col min="13" max="13" width="11.75" style="35" customWidth="1"/>
    <col min="14" max="14" width="41.125" style="35" customWidth="1"/>
    <col min="15" max="15" width="9" style="35"/>
  </cols>
  <sheetData>
    <row r="1" spans="1:15" ht="30" customHeight="1">
      <c r="A1" s="21"/>
      <c r="B1" s="598" t="s">
        <v>74</v>
      </c>
      <c r="C1" s="598"/>
      <c r="D1" s="598"/>
      <c r="E1" s="598" t="s">
        <v>48</v>
      </c>
      <c r="F1" s="598"/>
      <c r="G1" s="598"/>
      <c r="H1" s="598"/>
      <c r="I1" s="598"/>
      <c r="J1" s="598" t="s">
        <v>75</v>
      </c>
      <c r="K1" s="598"/>
      <c r="L1" s="598"/>
      <c r="M1" s="598"/>
      <c r="N1" s="37">
        <f ca="1">TODAY()</f>
        <v>42907</v>
      </c>
      <c r="O1" s="32" t="s">
        <v>76</v>
      </c>
    </row>
    <row r="2" spans="1:15" ht="30" customHeight="1">
      <c r="A2" s="100"/>
      <c r="B2" s="344" t="s">
        <v>49</v>
      </c>
      <c r="C2" s="344" t="s">
        <v>50</v>
      </c>
      <c r="D2" s="344" t="s">
        <v>51</v>
      </c>
      <c r="E2" s="344" t="s">
        <v>52</v>
      </c>
      <c r="F2" s="344" t="s">
        <v>53</v>
      </c>
      <c r="G2" s="761" t="s">
        <v>54</v>
      </c>
      <c r="H2" s="761"/>
      <c r="I2" s="761"/>
      <c r="J2" s="761"/>
      <c r="K2" s="761"/>
      <c r="L2" s="344" t="s">
        <v>55</v>
      </c>
      <c r="M2" s="344" t="s">
        <v>56</v>
      </c>
      <c r="N2" s="762" t="s">
        <v>57</v>
      </c>
      <c r="O2" s="763"/>
    </row>
    <row r="3" spans="1:15" ht="30" customHeight="1">
      <c r="A3" s="46">
        <v>1</v>
      </c>
      <c r="B3" s="236">
        <v>42833</v>
      </c>
      <c r="C3" s="237" t="s">
        <v>58</v>
      </c>
      <c r="D3" s="238" t="s">
        <v>423</v>
      </c>
      <c r="E3" s="238" t="s">
        <v>424</v>
      </c>
      <c r="F3" s="48">
        <v>0.52083333333333337</v>
      </c>
      <c r="G3" s="46" t="s">
        <v>110</v>
      </c>
      <c r="H3" s="47">
        <v>1</v>
      </c>
      <c r="I3" s="47" t="s">
        <v>60</v>
      </c>
      <c r="J3" s="47">
        <v>0</v>
      </c>
      <c r="K3" s="46" t="s">
        <v>111</v>
      </c>
      <c r="L3" s="46" t="s">
        <v>112</v>
      </c>
      <c r="M3" s="46"/>
      <c r="N3" s="744" t="s">
        <v>425</v>
      </c>
      <c r="O3" s="756"/>
    </row>
    <row r="4" spans="1:15" ht="30" customHeight="1">
      <c r="A4" s="46">
        <f>A3+1</f>
        <v>2</v>
      </c>
      <c r="B4" s="239"/>
      <c r="C4" s="239"/>
      <c r="D4" s="240"/>
      <c r="E4" s="240"/>
      <c r="F4" s="48">
        <v>0.56597222222222221</v>
      </c>
      <c r="G4" s="46" t="s">
        <v>111</v>
      </c>
      <c r="H4" s="47">
        <v>2</v>
      </c>
      <c r="I4" s="47" t="s">
        <v>60</v>
      </c>
      <c r="J4" s="47">
        <v>0</v>
      </c>
      <c r="K4" s="46" t="s">
        <v>112</v>
      </c>
      <c r="L4" s="46" t="s">
        <v>110</v>
      </c>
      <c r="M4" s="46"/>
      <c r="N4" s="757"/>
      <c r="O4" s="758"/>
    </row>
    <row r="5" spans="1:15" ht="30" customHeight="1">
      <c r="A5" s="46">
        <f t="shared" ref="A5:A42" si="0">A4+1</f>
        <v>3</v>
      </c>
      <c r="B5" s="241"/>
      <c r="C5" s="241"/>
      <c r="D5" s="242"/>
      <c r="E5" s="242"/>
      <c r="F5" s="48">
        <v>0.61111111111111105</v>
      </c>
      <c r="G5" s="46" t="s">
        <v>110</v>
      </c>
      <c r="H5" s="47">
        <v>3</v>
      </c>
      <c r="I5" s="47" t="s">
        <v>60</v>
      </c>
      <c r="J5" s="47">
        <v>1</v>
      </c>
      <c r="K5" s="46" t="s">
        <v>112</v>
      </c>
      <c r="L5" s="46" t="s">
        <v>111</v>
      </c>
      <c r="M5" s="46"/>
      <c r="N5" s="759"/>
      <c r="O5" s="760"/>
    </row>
    <row r="6" spans="1:15" ht="30" customHeight="1">
      <c r="A6" s="46">
        <f t="shared" si="0"/>
        <v>4</v>
      </c>
      <c r="B6" s="236">
        <v>42840</v>
      </c>
      <c r="C6" s="237" t="s">
        <v>58</v>
      </c>
      <c r="D6" s="238" t="s">
        <v>113</v>
      </c>
      <c r="E6" s="238" t="s">
        <v>426</v>
      </c>
      <c r="F6" s="48">
        <v>0.52083333333333337</v>
      </c>
      <c r="G6" s="46" t="s">
        <v>110</v>
      </c>
      <c r="H6" s="47">
        <v>7</v>
      </c>
      <c r="I6" s="47" t="s">
        <v>60</v>
      </c>
      <c r="J6" s="47">
        <v>0</v>
      </c>
      <c r="K6" s="46" t="s">
        <v>114</v>
      </c>
      <c r="L6" s="46" t="s">
        <v>115</v>
      </c>
      <c r="M6" s="46"/>
      <c r="N6" s="744" t="s">
        <v>305</v>
      </c>
      <c r="O6" s="745"/>
    </row>
    <row r="7" spans="1:15" ht="30" customHeight="1">
      <c r="A7" s="46">
        <f t="shared" si="0"/>
        <v>5</v>
      </c>
      <c r="B7" s="239"/>
      <c r="C7" s="239"/>
      <c r="D7" s="240"/>
      <c r="E7" s="240"/>
      <c r="F7" s="48">
        <v>0.56597222222222221</v>
      </c>
      <c r="G7" s="46" t="s">
        <v>114</v>
      </c>
      <c r="H7" s="47">
        <v>6</v>
      </c>
      <c r="I7" s="47" t="s">
        <v>60</v>
      </c>
      <c r="J7" s="47">
        <v>0</v>
      </c>
      <c r="K7" s="46" t="s">
        <v>115</v>
      </c>
      <c r="L7" s="46" t="s">
        <v>110</v>
      </c>
      <c r="M7" s="46"/>
      <c r="N7" s="746"/>
      <c r="O7" s="747"/>
    </row>
    <row r="8" spans="1:15" ht="30" customHeight="1">
      <c r="A8" s="46">
        <f t="shared" si="0"/>
        <v>6</v>
      </c>
      <c r="B8" s="241"/>
      <c r="C8" s="241"/>
      <c r="D8" s="242"/>
      <c r="E8" s="242"/>
      <c r="F8" s="48">
        <v>0.61111111111111105</v>
      </c>
      <c r="G8" s="46" t="s">
        <v>110</v>
      </c>
      <c r="H8" s="47">
        <v>17</v>
      </c>
      <c r="I8" s="47" t="s">
        <v>60</v>
      </c>
      <c r="J8" s="47">
        <v>0</v>
      </c>
      <c r="K8" s="46" t="s">
        <v>115</v>
      </c>
      <c r="L8" s="46" t="s">
        <v>116</v>
      </c>
      <c r="M8" s="46"/>
      <c r="N8" s="748"/>
      <c r="O8" s="749"/>
    </row>
    <row r="9" spans="1:15" ht="30" customHeight="1">
      <c r="A9" s="46">
        <f t="shared" si="0"/>
        <v>7</v>
      </c>
      <c r="B9" s="236">
        <v>42840</v>
      </c>
      <c r="C9" s="237" t="s">
        <v>58</v>
      </c>
      <c r="D9" s="238" t="s">
        <v>117</v>
      </c>
      <c r="E9" s="238" t="s">
        <v>118</v>
      </c>
      <c r="F9" s="48">
        <v>0.40277777777777773</v>
      </c>
      <c r="G9" s="46" t="s">
        <v>118</v>
      </c>
      <c r="H9" s="47">
        <v>0</v>
      </c>
      <c r="I9" s="47" t="s">
        <v>60</v>
      </c>
      <c r="J9" s="47">
        <v>4</v>
      </c>
      <c r="K9" s="46" t="s">
        <v>119</v>
      </c>
      <c r="L9" s="46" t="s">
        <v>112</v>
      </c>
      <c r="M9" s="46"/>
      <c r="N9" s="744" t="s">
        <v>427</v>
      </c>
      <c r="O9" s="745"/>
    </row>
    <row r="10" spans="1:15" ht="30" customHeight="1">
      <c r="A10" s="46">
        <f t="shared" si="0"/>
        <v>8</v>
      </c>
      <c r="B10" s="239"/>
      <c r="C10" s="239"/>
      <c r="D10" s="240"/>
      <c r="E10" s="240"/>
      <c r="F10" s="48">
        <v>0.4513888888888889</v>
      </c>
      <c r="G10" s="46" t="s">
        <v>119</v>
      </c>
      <c r="H10" s="47">
        <v>8</v>
      </c>
      <c r="I10" s="47" t="s">
        <v>60</v>
      </c>
      <c r="J10" s="47">
        <v>2</v>
      </c>
      <c r="K10" s="46" t="s">
        <v>112</v>
      </c>
      <c r="L10" s="46" t="s">
        <v>118</v>
      </c>
      <c r="M10" s="46"/>
      <c r="N10" s="746"/>
      <c r="O10" s="747"/>
    </row>
    <row r="11" spans="1:15" ht="30" customHeight="1">
      <c r="A11" s="46">
        <f t="shared" si="0"/>
        <v>9</v>
      </c>
      <c r="B11" s="241"/>
      <c r="C11" s="241"/>
      <c r="D11" s="242"/>
      <c r="E11" s="242"/>
      <c r="F11" s="48">
        <v>0.5</v>
      </c>
      <c r="G11" s="46" t="s">
        <v>118</v>
      </c>
      <c r="H11" s="47">
        <v>2</v>
      </c>
      <c r="I11" s="47" t="s">
        <v>60</v>
      </c>
      <c r="J11" s="47">
        <v>1</v>
      </c>
      <c r="K11" s="46" t="s">
        <v>112</v>
      </c>
      <c r="L11" s="46" t="s">
        <v>119</v>
      </c>
      <c r="M11" s="46"/>
      <c r="N11" s="748"/>
      <c r="O11" s="749"/>
    </row>
    <row r="12" spans="1:15" ht="30" customHeight="1">
      <c r="A12" s="46">
        <f t="shared" si="0"/>
        <v>10</v>
      </c>
      <c r="B12" s="236">
        <v>42847</v>
      </c>
      <c r="C12" s="237" t="s">
        <v>58</v>
      </c>
      <c r="D12" s="238" t="s">
        <v>428</v>
      </c>
      <c r="E12" s="238" t="s">
        <v>429</v>
      </c>
      <c r="F12" s="48">
        <v>0.45833333333333331</v>
      </c>
      <c r="G12" s="46" t="s">
        <v>110</v>
      </c>
      <c r="H12" s="47">
        <v>2</v>
      </c>
      <c r="I12" s="47" t="s">
        <v>60</v>
      </c>
      <c r="J12" s="47">
        <v>1</v>
      </c>
      <c r="K12" s="46" t="s">
        <v>120</v>
      </c>
      <c r="L12" s="46" t="s">
        <v>119</v>
      </c>
      <c r="M12" s="46"/>
      <c r="N12" s="750" t="s">
        <v>425</v>
      </c>
      <c r="O12" s="751"/>
    </row>
    <row r="13" spans="1:15" ht="30" customHeight="1">
      <c r="A13" s="46">
        <f t="shared" si="0"/>
        <v>11</v>
      </c>
      <c r="B13" s="239"/>
      <c r="C13" s="239"/>
      <c r="D13" s="240"/>
      <c r="E13" s="240"/>
      <c r="F13" s="48">
        <v>0.50347222222222221</v>
      </c>
      <c r="G13" s="46" t="s">
        <v>120</v>
      </c>
      <c r="H13" s="47">
        <v>0</v>
      </c>
      <c r="I13" s="47" t="s">
        <v>60</v>
      </c>
      <c r="J13" s="47">
        <v>5</v>
      </c>
      <c r="K13" s="46" t="s">
        <v>119</v>
      </c>
      <c r="L13" s="46" t="s">
        <v>110</v>
      </c>
      <c r="M13" s="46"/>
      <c r="N13" s="752"/>
      <c r="O13" s="753"/>
    </row>
    <row r="14" spans="1:15" ht="30" customHeight="1">
      <c r="A14" s="46">
        <f t="shared" si="0"/>
        <v>12</v>
      </c>
      <c r="B14" s="241"/>
      <c r="C14" s="241"/>
      <c r="D14" s="242"/>
      <c r="E14" s="242"/>
      <c r="F14" s="48">
        <v>0.54861111111111105</v>
      </c>
      <c r="G14" s="46" t="s">
        <v>110</v>
      </c>
      <c r="H14" s="47">
        <v>0</v>
      </c>
      <c r="I14" s="47" t="s">
        <v>60</v>
      </c>
      <c r="J14" s="47">
        <v>0</v>
      </c>
      <c r="K14" s="46" t="s">
        <v>119</v>
      </c>
      <c r="L14" s="46" t="s">
        <v>121</v>
      </c>
      <c r="M14" s="46"/>
      <c r="N14" s="754"/>
      <c r="O14" s="755"/>
    </row>
    <row r="15" spans="1:15" ht="30" customHeight="1">
      <c r="A15" s="46">
        <f t="shared" si="0"/>
        <v>13</v>
      </c>
      <c r="B15" s="236">
        <v>42848</v>
      </c>
      <c r="C15" s="237" t="s">
        <v>64</v>
      </c>
      <c r="D15" s="238" t="s">
        <v>430</v>
      </c>
      <c r="E15" s="238" t="s">
        <v>122</v>
      </c>
      <c r="F15" s="48">
        <v>0.375</v>
      </c>
      <c r="G15" s="46" t="s">
        <v>123</v>
      </c>
      <c r="H15" s="47">
        <v>9</v>
      </c>
      <c r="I15" s="47" t="s">
        <v>60</v>
      </c>
      <c r="J15" s="47">
        <v>1</v>
      </c>
      <c r="K15" s="46" t="s">
        <v>115</v>
      </c>
      <c r="L15" s="46" t="s">
        <v>124</v>
      </c>
      <c r="M15" s="46"/>
      <c r="N15" s="744" t="s">
        <v>431</v>
      </c>
      <c r="O15" s="745"/>
    </row>
    <row r="16" spans="1:15" ht="30" customHeight="1">
      <c r="A16" s="46">
        <f t="shared" si="0"/>
        <v>14</v>
      </c>
      <c r="B16" s="239"/>
      <c r="C16" s="239"/>
      <c r="D16" s="240"/>
      <c r="E16" s="240"/>
      <c r="F16" s="48">
        <v>0.41666666666666669</v>
      </c>
      <c r="G16" s="46" t="s">
        <v>115</v>
      </c>
      <c r="H16" s="47">
        <v>0</v>
      </c>
      <c r="I16" s="47" t="s">
        <v>60</v>
      </c>
      <c r="J16" s="47">
        <v>16</v>
      </c>
      <c r="K16" s="46" t="s">
        <v>124</v>
      </c>
      <c r="L16" s="46" t="s">
        <v>125</v>
      </c>
      <c r="M16" s="46"/>
      <c r="N16" s="746"/>
      <c r="O16" s="747"/>
    </row>
    <row r="17" spans="1:15" ht="30" customHeight="1">
      <c r="A17" s="46">
        <f t="shared" si="0"/>
        <v>15</v>
      </c>
      <c r="B17" s="241"/>
      <c r="C17" s="241"/>
      <c r="D17" s="242"/>
      <c r="E17" s="242"/>
      <c r="F17" s="48">
        <v>0.45833333333333331</v>
      </c>
      <c r="G17" s="46" t="s">
        <v>123</v>
      </c>
      <c r="H17" s="47">
        <v>0</v>
      </c>
      <c r="I17" s="47" t="s">
        <v>60</v>
      </c>
      <c r="J17" s="47">
        <v>4</v>
      </c>
      <c r="K17" s="46" t="s">
        <v>124</v>
      </c>
      <c r="L17" s="46" t="s">
        <v>115</v>
      </c>
      <c r="M17" s="46"/>
      <c r="N17" s="748"/>
      <c r="O17" s="749"/>
    </row>
    <row r="18" spans="1:15" ht="30" customHeight="1">
      <c r="A18" s="46">
        <f t="shared" si="0"/>
        <v>16</v>
      </c>
      <c r="B18" s="236">
        <v>42859</v>
      </c>
      <c r="C18" s="237" t="s">
        <v>126</v>
      </c>
      <c r="D18" s="238" t="s">
        <v>127</v>
      </c>
      <c r="E18" s="238" t="s">
        <v>432</v>
      </c>
      <c r="F18" s="48">
        <v>0.41666666666666669</v>
      </c>
      <c r="G18" s="46" t="s">
        <v>111</v>
      </c>
      <c r="H18" s="47">
        <v>2</v>
      </c>
      <c r="I18" s="47" t="s">
        <v>60</v>
      </c>
      <c r="J18" s="47">
        <v>0</v>
      </c>
      <c r="K18" s="46" t="s">
        <v>118</v>
      </c>
      <c r="L18" s="46" t="s">
        <v>112</v>
      </c>
      <c r="M18" s="46" t="s">
        <v>121</v>
      </c>
      <c r="N18" s="744" t="s">
        <v>433</v>
      </c>
      <c r="O18" s="745"/>
    </row>
    <row r="19" spans="1:15" ht="30" customHeight="1">
      <c r="A19" s="46">
        <f t="shared" si="0"/>
        <v>17</v>
      </c>
      <c r="B19" s="239"/>
      <c r="C19" s="239"/>
      <c r="D19" s="240"/>
      <c r="E19" s="240"/>
      <c r="F19" s="48">
        <v>0.4548611111111111</v>
      </c>
      <c r="G19" s="46" t="s">
        <v>112</v>
      </c>
      <c r="H19" s="47">
        <v>1</v>
      </c>
      <c r="I19" s="47" t="s">
        <v>60</v>
      </c>
      <c r="J19" s="47">
        <v>0</v>
      </c>
      <c r="K19" s="46" t="s">
        <v>120</v>
      </c>
      <c r="L19" s="46" t="s">
        <v>111</v>
      </c>
      <c r="M19" s="46" t="s">
        <v>118</v>
      </c>
      <c r="N19" s="746"/>
      <c r="O19" s="747"/>
    </row>
    <row r="20" spans="1:15" ht="30" customHeight="1">
      <c r="A20" s="46">
        <f t="shared" si="0"/>
        <v>18</v>
      </c>
      <c r="B20" s="239"/>
      <c r="C20" s="239"/>
      <c r="D20" s="240"/>
      <c r="E20" s="240"/>
      <c r="F20" s="48">
        <v>0.49305555555555558</v>
      </c>
      <c r="G20" s="46" t="s">
        <v>111</v>
      </c>
      <c r="H20" s="47">
        <v>2</v>
      </c>
      <c r="I20" s="47" t="s">
        <v>60</v>
      </c>
      <c r="J20" s="47">
        <v>0</v>
      </c>
      <c r="K20" s="46" t="s">
        <v>114</v>
      </c>
      <c r="L20" s="46" t="s">
        <v>112</v>
      </c>
      <c r="M20" s="46" t="s">
        <v>124</v>
      </c>
      <c r="N20" s="746"/>
      <c r="O20" s="747"/>
    </row>
    <row r="21" spans="1:15" ht="30" customHeight="1">
      <c r="A21" s="46">
        <f t="shared" si="0"/>
        <v>19</v>
      </c>
      <c r="B21" s="239"/>
      <c r="C21" s="239"/>
      <c r="D21" s="240"/>
      <c r="E21" s="240"/>
      <c r="F21" s="48">
        <v>0.53125</v>
      </c>
      <c r="G21" s="46" t="s">
        <v>112</v>
      </c>
      <c r="H21" s="47">
        <v>3</v>
      </c>
      <c r="I21" s="47" t="s">
        <v>60</v>
      </c>
      <c r="J21" s="47">
        <v>3</v>
      </c>
      <c r="K21" s="46" t="s">
        <v>124</v>
      </c>
      <c r="L21" s="46" t="s">
        <v>111</v>
      </c>
      <c r="M21" s="46" t="s">
        <v>116</v>
      </c>
      <c r="N21" s="746"/>
      <c r="O21" s="747"/>
    </row>
    <row r="22" spans="1:15" ht="30" customHeight="1">
      <c r="A22" s="46">
        <f t="shared" si="0"/>
        <v>20</v>
      </c>
      <c r="B22" s="239"/>
      <c r="C22" s="239"/>
      <c r="D22" s="240"/>
      <c r="E22" s="240"/>
      <c r="F22" s="48">
        <v>0.56944444444444442</v>
      </c>
      <c r="G22" s="46" t="s">
        <v>118</v>
      </c>
      <c r="H22" s="47">
        <v>2</v>
      </c>
      <c r="I22" s="47" t="s">
        <v>60</v>
      </c>
      <c r="J22" s="47">
        <v>0</v>
      </c>
      <c r="K22" s="46" t="s">
        <v>114</v>
      </c>
      <c r="L22" s="46" t="s">
        <v>121</v>
      </c>
      <c r="M22" s="46" t="s">
        <v>124</v>
      </c>
      <c r="N22" s="746"/>
      <c r="O22" s="747"/>
    </row>
    <row r="23" spans="1:15" ht="30" customHeight="1">
      <c r="A23" s="46">
        <f t="shared" si="0"/>
        <v>21</v>
      </c>
      <c r="B23" s="243"/>
      <c r="C23" s="242"/>
      <c r="D23" s="242"/>
      <c r="E23" s="242"/>
      <c r="F23" s="59">
        <v>0.60763888888888895</v>
      </c>
      <c r="G23" s="47" t="s">
        <v>120</v>
      </c>
      <c r="H23" s="47">
        <v>3</v>
      </c>
      <c r="I23" s="47" t="s">
        <v>60</v>
      </c>
      <c r="J23" s="47">
        <v>2</v>
      </c>
      <c r="K23" s="47" t="s">
        <v>124</v>
      </c>
      <c r="L23" s="47" t="s">
        <v>118</v>
      </c>
      <c r="M23" s="47" t="s">
        <v>116</v>
      </c>
      <c r="N23" s="748"/>
      <c r="O23" s="749"/>
    </row>
    <row r="24" spans="1:15" ht="30" customHeight="1">
      <c r="A24" s="46">
        <f t="shared" si="0"/>
        <v>22</v>
      </c>
      <c r="B24" s="244">
        <v>42861</v>
      </c>
      <c r="C24" s="238" t="s">
        <v>58</v>
      </c>
      <c r="D24" s="238" t="s">
        <v>127</v>
      </c>
      <c r="E24" s="238" t="s">
        <v>434</v>
      </c>
      <c r="F24" s="59">
        <v>0.58333333333333337</v>
      </c>
      <c r="G24" s="47" t="s">
        <v>120</v>
      </c>
      <c r="H24" s="47">
        <v>0</v>
      </c>
      <c r="I24" s="47" t="s">
        <v>60</v>
      </c>
      <c r="J24" s="47">
        <v>2</v>
      </c>
      <c r="K24" s="47" t="s">
        <v>111</v>
      </c>
      <c r="L24" s="47" t="s">
        <v>125</v>
      </c>
      <c r="M24" s="47"/>
      <c r="N24" s="744" t="s">
        <v>435</v>
      </c>
      <c r="O24" s="745"/>
    </row>
    <row r="25" spans="1:15" ht="30" customHeight="1">
      <c r="A25" s="46">
        <f t="shared" si="0"/>
        <v>23</v>
      </c>
      <c r="B25" s="245"/>
      <c r="C25" s="240"/>
      <c r="D25" s="240"/>
      <c r="E25" s="240"/>
      <c r="F25" s="59">
        <v>0.62847222222222221</v>
      </c>
      <c r="G25" s="47" t="s">
        <v>111</v>
      </c>
      <c r="H25" s="47">
        <v>9</v>
      </c>
      <c r="I25" s="47" t="s">
        <v>60</v>
      </c>
      <c r="J25" s="47">
        <v>0</v>
      </c>
      <c r="K25" s="47" t="s">
        <v>125</v>
      </c>
      <c r="L25" s="47" t="s">
        <v>121</v>
      </c>
      <c r="M25" s="47"/>
      <c r="N25" s="746"/>
      <c r="O25" s="747"/>
    </row>
    <row r="26" spans="1:15" ht="30" customHeight="1">
      <c r="A26" s="46">
        <f t="shared" si="0"/>
        <v>24</v>
      </c>
      <c r="B26" s="243"/>
      <c r="C26" s="242"/>
      <c r="D26" s="242"/>
      <c r="E26" s="242"/>
      <c r="F26" s="59">
        <v>0.67361111111111116</v>
      </c>
      <c r="G26" s="47" t="s">
        <v>120</v>
      </c>
      <c r="H26" s="47">
        <v>7</v>
      </c>
      <c r="I26" s="47" t="s">
        <v>60</v>
      </c>
      <c r="J26" s="47">
        <v>2</v>
      </c>
      <c r="K26" s="47" t="s">
        <v>125</v>
      </c>
      <c r="L26" s="47" t="s">
        <v>111</v>
      </c>
      <c r="M26" s="47"/>
      <c r="N26" s="748"/>
      <c r="O26" s="749"/>
    </row>
    <row r="27" spans="1:15" ht="30" customHeight="1">
      <c r="A27" s="46">
        <f t="shared" si="0"/>
        <v>25</v>
      </c>
      <c r="B27" s="244">
        <v>42868</v>
      </c>
      <c r="C27" s="238" t="s">
        <v>58</v>
      </c>
      <c r="D27" s="238" t="s">
        <v>127</v>
      </c>
      <c r="E27" s="238" t="s">
        <v>436</v>
      </c>
      <c r="F27" s="59">
        <v>0.41666666666666669</v>
      </c>
      <c r="G27" s="47" t="s">
        <v>116</v>
      </c>
      <c r="H27" s="47"/>
      <c r="I27" s="47" t="s">
        <v>60</v>
      </c>
      <c r="J27" s="47"/>
      <c r="K27" s="47" t="s">
        <v>124</v>
      </c>
      <c r="L27" s="47" t="s">
        <v>125</v>
      </c>
      <c r="M27" s="47" t="s">
        <v>118</v>
      </c>
      <c r="N27" s="744" t="s">
        <v>239</v>
      </c>
      <c r="O27" s="745"/>
    </row>
    <row r="28" spans="1:15" ht="30" customHeight="1">
      <c r="A28" s="46">
        <f t="shared" si="0"/>
        <v>26</v>
      </c>
      <c r="B28" s="245"/>
      <c r="C28" s="240"/>
      <c r="D28" s="240"/>
      <c r="E28" s="240"/>
      <c r="F28" s="59">
        <v>0.4548611111111111</v>
      </c>
      <c r="G28" s="47" t="s">
        <v>123</v>
      </c>
      <c r="H28" s="47"/>
      <c r="I28" s="47" t="s">
        <v>60</v>
      </c>
      <c r="J28" s="47"/>
      <c r="K28" s="47" t="s">
        <v>118</v>
      </c>
      <c r="L28" s="47" t="s">
        <v>116</v>
      </c>
      <c r="M28" s="47" t="s">
        <v>124</v>
      </c>
      <c r="N28" s="746"/>
      <c r="O28" s="747"/>
    </row>
    <row r="29" spans="1:15" ht="30" customHeight="1">
      <c r="A29" s="46">
        <f t="shared" si="0"/>
        <v>27</v>
      </c>
      <c r="B29" s="245"/>
      <c r="C29" s="240"/>
      <c r="D29" s="240"/>
      <c r="E29" s="240"/>
      <c r="F29" s="59">
        <v>0.49305555555555558</v>
      </c>
      <c r="G29" s="47" t="s">
        <v>124</v>
      </c>
      <c r="H29" s="47"/>
      <c r="I29" s="47" t="s">
        <v>437</v>
      </c>
      <c r="J29" s="47"/>
      <c r="K29" s="47" t="s">
        <v>110</v>
      </c>
      <c r="L29" s="47" t="s">
        <v>121</v>
      </c>
      <c r="M29" s="47" t="s">
        <v>116</v>
      </c>
      <c r="N29" s="746"/>
      <c r="O29" s="747"/>
    </row>
    <row r="30" spans="1:15" ht="30" customHeight="1">
      <c r="A30" s="46">
        <f t="shared" si="0"/>
        <v>28</v>
      </c>
      <c r="B30" s="245"/>
      <c r="C30" s="240"/>
      <c r="D30" s="240"/>
      <c r="E30" s="240"/>
      <c r="F30" s="59">
        <v>0.53125</v>
      </c>
      <c r="G30" s="47" t="s">
        <v>121</v>
      </c>
      <c r="H30" s="47"/>
      <c r="I30" s="47" t="s">
        <v>60</v>
      </c>
      <c r="J30" s="47"/>
      <c r="K30" s="47" t="s">
        <v>116</v>
      </c>
      <c r="L30" s="47" t="s">
        <v>124</v>
      </c>
      <c r="M30" s="47" t="s">
        <v>110</v>
      </c>
      <c r="N30" s="746"/>
      <c r="O30" s="747"/>
    </row>
    <row r="31" spans="1:15" ht="30" customHeight="1">
      <c r="A31" s="46">
        <f t="shared" si="0"/>
        <v>29</v>
      </c>
      <c r="B31" s="245"/>
      <c r="C31" s="240"/>
      <c r="D31" s="240"/>
      <c r="E31" s="240"/>
      <c r="F31" s="59">
        <v>0.56944444444444442</v>
      </c>
      <c r="G31" s="47" t="s">
        <v>110</v>
      </c>
      <c r="H31" s="246"/>
      <c r="I31" s="47" t="s">
        <v>60</v>
      </c>
      <c r="J31" s="247"/>
      <c r="K31" s="47" t="s">
        <v>125</v>
      </c>
      <c r="L31" s="248" t="s">
        <v>118</v>
      </c>
      <c r="M31" s="249" t="s">
        <v>121</v>
      </c>
      <c r="N31" s="746"/>
      <c r="O31" s="747"/>
    </row>
    <row r="32" spans="1:15" ht="30" customHeight="1">
      <c r="A32" s="46">
        <f t="shared" si="0"/>
        <v>30</v>
      </c>
      <c r="B32" s="243"/>
      <c r="C32" s="242"/>
      <c r="D32" s="242"/>
      <c r="E32" s="242"/>
      <c r="F32" s="59">
        <v>0.60763888888888895</v>
      </c>
      <c r="G32" s="47" t="s">
        <v>118</v>
      </c>
      <c r="H32" s="47"/>
      <c r="I32" s="47" t="s">
        <v>60</v>
      </c>
      <c r="J32" s="47"/>
      <c r="K32" s="47" t="s">
        <v>120</v>
      </c>
      <c r="L32" s="47" t="s">
        <v>110</v>
      </c>
      <c r="M32" s="47" t="s">
        <v>125</v>
      </c>
      <c r="N32" s="748"/>
      <c r="O32" s="749"/>
    </row>
    <row r="33" spans="1:15" ht="30" customHeight="1">
      <c r="A33" s="46">
        <f t="shared" si="0"/>
        <v>31</v>
      </c>
      <c r="B33" s="244">
        <v>42876</v>
      </c>
      <c r="C33" s="238" t="s">
        <v>64</v>
      </c>
      <c r="D33" s="238" t="s">
        <v>240</v>
      </c>
      <c r="E33" s="238" t="s">
        <v>438</v>
      </c>
      <c r="F33" s="59">
        <v>0.39583333333333331</v>
      </c>
      <c r="G33" s="47" t="s">
        <v>241</v>
      </c>
      <c r="H33" s="47">
        <v>0</v>
      </c>
      <c r="I33" s="47" t="s">
        <v>60</v>
      </c>
      <c r="J33" s="47">
        <v>18</v>
      </c>
      <c r="K33" s="47" t="s">
        <v>111</v>
      </c>
      <c r="L33" s="47" t="s">
        <v>257</v>
      </c>
      <c r="M33" s="47" t="s">
        <v>119</v>
      </c>
      <c r="N33" s="750" t="s">
        <v>258</v>
      </c>
      <c r="O33" s="751"/>
    </row>
    <row r="34" spans="1:15" ht="30" customHeight="1">
      <c r="A34" s="46">
        <f t="shared" si="0"/>
        <v>32</v>
      </c>
      <c r="B34" s="245"/>
      <c r="C34" s="240"/>
      <c r="D34" s="240"/>
      <c r="E34" s="240"/>
      <c r="F34" s="59">
        <v>0.43055555555555558</v>
      </c>
      <c r="G34" s="47" t="s">
        <v>242</v>
      </c>
      <c r="H34" s="47">
        <v>1</v>
      </c>
      <c r="I34" s="47" t="s">
        <v>60</v>
      </c>
      <c r="J34" s="47">
        <v>6</v>
      </c>
      <c r="K34" s="47" t="s">
        <v>119</v>
      </c>
      <c r="L34" s="47" t="s">
        <v>259</v>
      </c>
      <c r="M34" s="47" t="s">
        <v>260</v>
      </c>
      <c r="N34" s="752"/>
      <c r="O34" s="753"/>
    </row>
    <row r="35" spans="1:15" ht="30" customHeight="1">
      <c r="A35" s="46">
        <f t="shared" si="0"/>
        <v>33</v>
      </c>
      <c r="B35" s="245"/>
      <c r="C35" s="240"/>
      <c r="D35" s="240"/>
      <c r="E35" s="240"/>
      <c r="F35" s="59"/>
      <c r="G35" s="764" t="s">
        <v>243</v>
      </c>
      <c r="H35" s="765"/>
      <c r="I35" s="765"/>
      <c r="J35" s="765"/>
      <c r="K35" s="766"/>
      <c r="L35" s="47"/>
      <c r="M35" s="47"/>
      <c r="N35" s="752"/>
      <c r="O35" s="753"/>
    </row>
    <row r="36" spans="1:15" ht="30" customHeight="1">
      <c r="A36" s="46">
        <f>A35+1</f>
        <v>34</v>
      </c>
      <c r="B36" s="245"/>
      <c r="C36" s="240"/>
      <c r="D36" s="245"/>
      <c r="E36" s="245"/>
      <c r="F36" s="59">
        <v>0.5</v>
      </c>
      <c r="G36" s="47" t="s">
        <v>241</v>
      </c>
      <c r="H36" s="47">
        <v>0</v>
      </c>
      <c r="I36" s="47" t="s">
        <v>60</v>
      </c>
      <c r="J36" s="47">
        <v>31</v>
      </c>
      <c r="K36" s="47" t="s">
        <v>119</v>
      </c>
      <c r="L36" s="47" t="s">
        <v>257</v>
      </c>
      <c r="M36" s="47" t="s">
        <v>260</v>
      </c>
      <c r="N36" s="752"/>
      <c r="O36" s="753"/>
    </row>
    <row r="37" spans="1:15" ht="30" customHeight="1">
      <c r="A37" s="46"/>
      <c r="B37" s="245"/>
      <c r="C37" s="240"/>
      <c r="D37" s="245"/>
      <c r="E37" s="245"/>
      <c r="F37" s="59">
        <v>0.53472222222222221</v>
      </c>
      <c r="G37" s="47" t="s">
        <v>244</v>
      </c>
      <c r="H37" s="47">
        <v>5</v>
      </c>
      <c r="I37" s="47" t="s">
        <v>60</v>
      </c>
      <c r="J37" s="47">
        <v>1</v>
      </c>
      <c r="K37" s="47" t="s">
        <v>245</v>
      </c>
      <c r="L37" s="47" t="s">
        <v>259</v>
      </c>
      <c r="M37" s="47" t="s">
        <v>119</v>
      </c>
      <c r="N37" s="752"/>
      <c r="O37" s="753"/>
    </row>
    <row r="38" spans="1:15" ht="30" customHeight="1">
      <c r="A38" s="46">
        <f>A36+1</f>
        <v>35</v>
      </c>
      <c r="B38" s="243"/>
      <c r="C38" s="242"/>
      <c r="D38" s="243"/>
      <c r="E38" s="243"/>
      <c r="F38" s="59">
        <v>0.56944444444444442</v>
      </c>
      <c r="G38" s="47" t="s">
        <v>439</v>
      </c>
      <c r="H38" s="47"/>
      <c r="I38" s="47" t="s">
        <v>261</v>
      </c>
      <c r="J38" s="47"/>
      <c r="K38" s="47" t="s">
        <v>440</v>
      </c>
      <c r="L38" s="47" t="s">
        <v>260</v>
      </c>
      <c r="M38" s="47" t="s">
        <v>257</v>
      </c>
      <c r="N38" s="754"/>
      <c r="O38" s="755"/>
    </row>
    <row r="39" spans="1:15" ht="30" customHeight="1">
      <c r="A39" s="46">
        <f t="shared" si="0"/>
        <v>36</v>
      </c>
      <c r="B39" s="244">
        <v>42882</v>
      </c>
      <c r="C39" s="238" t="s">
        <v>58</v>
      </c>
      <c r="D39" s="238" t="s">
        <v>441</v>
      </c>
      <c r="E39" s="238" t="s">
        <v>442</v>
      </c>
      <c r="F39" s="291">
        <v>0.52083333333333337</v>
      </c>
      <c r="G39" s="47" t="s">
        <v>110</v>
      </c>
      <c r="H39" s="47">
        <v>7</v>
      </c>
      <c r="I39" s="47" t="s">
        <v>60</v>
      </c>
      <c r="J39" s="47">
        <v>1</v>
      </c>
      <c r="K39" s="47" t="s">
        <v>118</v>
      </c>
      <c r="L39" s="47" t="s">
        <v>124</v>
      </c>
      <c r="M39" s="47"/>
      <c r="N39" s="744" t="s">
        <v>246</v>
      </c>
      <c r="O39" s="745"/>
    </row>
    <row r="40" spans="1:15" ht="30" customHeight="1">
      <c r="A40" s="46">
        <f t="shared" si="0"/>
        <v>37</v>
      </c>
      <c r="B40" s="245"/>
      <c r="C40" s="240"/>
      <c r="D40" s="240"/>
      <c r="E40" s="240"/>
      <c r="F40" s="291">
        <v>0.56597222222222221</v>
      </c>
      <c r="G40" s="47" t="s">
        <v>118</v>
      </c>
      <c r="H40" s="248">
        <v>0</v>
      </c>
      <c r="I40" s="47" t="s">
        <v>60</v>
      </c>
      <c r="J40" s="249">
        <v>7</v>
      </c>
      <c r="K40" s="47" t="s">
        <v>124</v>
      </c>
      <c r="L40" s="248" t="s">
        <v>110</v>
      </c>
      <c r="M40" s="247"/>
      <c r="N40" s="746"/>
      <c r="O40" s="747"/>
    </row>
    <row r="41" spans="1:15" ht="30" customHeight="1">
      <c r="A41" s="46">
        <f t="shared" si="0"/>
        <v>38</v>
      </c>
      <c r="B41" s="243"/>
      <c r="C41" s="242"/>
      <c r="D41" s="242"/>
      <c r="E41" s="242"/>
      <c r="F41" s="291">
        <v>0.61111111111111105</v>
      </c>
      <c r="G41" s="47" t="s">
        <v>110</v>
      </c>
      <c r="H41" s="248">
        <v>3</v>
      </c>
      <c r="I41" s="248" t="s">
        <v>60</v>
      </c>
      <c r="J41" s="249">
        <v>0</v>
      </c>
      <c r="K41" s="47" t="s">
        <v>124</v>
      </c>
      <c r="L41" s="47" t="s">
        <v>118</v>
      </c>
      <c r="M41" s="47"/>
      <c r="N41" s="748"/>
      <c r="O41" s="749"/>
    </row>
    <row r="42" spans="1:15" ht="30" customHeight="1">
      <c r="A42" s="46">
        <f t="shared" si="0"/>
        <v>39</v>
      </c>
      <c r="B42" s="244">
        <v>42882</v>
      </c>
      <c r="C42" s="238" t="s">
        <v>58</v>
      </c>
      <c r="D42" s="238" t="s">
        <v>443</v>
      </c>
      <c r="E42" s="238" t="s">
        <v>444</v>
      </c>
      <c r="F42" s="59">
        <v>0.60416666666666663</v>
      </c>
      <c r="G42" s="47" t="s">
        <v>120</v>
      </c>
      <c r="H42" s="47">
        <v>10</v>
      </c>
      <c r="I42" s="47" t="s">
        <v>60</v>
      </c>
      <c r="J42" s="47">
        <v>0</v>
      </c>
      <c r="K42" s="47" t="s">
        <v>115</v>
      </c>
      <c r="L42" s="47" t="s">
        <v>112</v>
      </c>
      <c r="M42" s="47"/>
      <c r="N42" s="744" t="s">
        <v>262</v>
      </c>
      <c r="O42" s="745"/>
    </row>
    <row r="43" spans="1:15" ht="30" customHeight="1">
      <c r="A43" s="46">
        <f>A42+1</f>
        <v>40</v>
      </c>
      <c r="B43" s="245"/>
      <c r="C43" s="240"/>
      <c r="D43" s="240"/>
      <c r="E43" s="240"/>
      <c r="F43" s="59">
        <v>0.64930555555555558</v>
      </c>
      <c r="G43" s="47" t="s">
        <v>115</v>
      </c>
      <c r="H43" s="47">
        <v>0</v>
      </c>
      <c r="I43" s="47" t="s">
        <v>60</v>
      </c>
      <c r="J43" s="47">
        <v>15</v>
      </c>
      <c r="K43" s="47" t="s">
        <v>112</v>
      </c>
      <c r="L43" s="47" t="s">
        <v>121</v>
      </c>
      <c r="M43" s="47"/>
      <c r="N43" s="746"/>
      <c r="O43" s="747"/>
    </row>
    <row r="44" spans="1:15" ht="30" customHeight="1">
      <c r="A44" s="46">
        <f t="shared" ref="A44:A59" si="1">A43+1</f>
        <v>41</v>
      </c>
      <c r="B44" s="244">
        <v>42889</v>
      </c>
      <c r="C44" s="238" t="s">
        <v>58</v>
      </c>
      <c r="D44" s="238" t="s">
        <v>240</v>
      </c>
      <c r="E44" s="238" t="s">
        <v>445</v>
      </c>
      <c r="F44" s="59">
        <v>0.3888888888888889</v>
      </c>
      <c r="G44" s="47" t="s">
        <v>247</v>
      </c>
      <c r="H44" s="47">
        <v>0</v>
      </c>
      <c r="I44" s="47" t="s">
        <v>60</v>
      </c>
      <c r="J44" s="47">
        <v>6</v>
      </c>
      <c r="K44" s="47" t="s">
        <v>248</v>
      </c>
      <c r="L44" s="47" t="s">
        <v>121</v>
      </c>
      <c r="M44" s="47" t="s">
        <v>118</v>
      </c>
      <c r="N44" s="744" t="s">
        <v>282</v>
      </c>
      <c r="O44" s="745"/>
    </row>
    <row r="45" spans="1:15" ht="30" customHeight="1">
      <c r="A45" s="46">
        <f t="shared" si="1"/>
        <v>42</v>
      </c>
      <c r="B45" s="245"/>
      <c r="C45" s="240"/>
      <c r="D45" s="240"/>
      <c r="E45" s="240"/>
      <c r="F45" s="59">
        <v>0.4236111111111111</v>
      </c>
      <c r="G45" s="47" t="s">
        <v>250</v>
      </c>
      <c r="H45" s="47">
        <v>3</v>
      </c>
      <c r="I45" s="47" t="s">
        <v>60</v>
      </c>
      <c r="J45" s="47">
        <v>0</v>
      </c>
      <c r="K45" s="47" t="s">
        <v>118</v>
      </c>
      <c r="L45" s="47" t="s">
        <v>247</v>
      </c>
      <c r="M45" s="47" t="s">
        <v>251</v>
      </c>
      <c r="N45" s="746"/>
      <c r="O45" s="747"/>
    </row>
    <row r="46" spans="1:15" ht="30" customHeight="1">
      <c r="A46" s="46">
        <f t="shared" si="1"/>
        <v>43</v>
      </c>
      <c r="B46" s="245"/>
      <c r="C46" s="240"/>
      <c r="D46" s="240"/>
      <c r="E46" s="240"/>
      <c r="F46" s="59">
        <v>0.45833333333333331</v>
      </c>
      <c r="G46" s="47" t="s">
        <v>247</v>
      </c>
      <c r="H46" s="47">
        <v>0</v>
      </c>
      <c r="I46" s="47" t="s">
        <v>60</v>
      </c>
      <c r="J46" s="47">
        <v>15</v>
      </c>
      <c r="K46" s="47" t="s">
        <v>110</v>
      </c>
      <c r="L46" s="47" t="s">
        <v>118</v>
      </c>
      <c r="M46" s="47" t="s">
        <v>121</v>
      </c>
      <c r="N46" s="746"/>
      <c r="O46" s="747"/>
    </row>
    <row r="47" spans="1:15" ht="30" customHeight="1">
      <c r="A47" s="46">
        <f t="shared" si="1"/>
        <v>44</v>
      </c>
      <c r="B47" s="245"/>
      <c r="C47" s="240"/>
      <c r="D47" s="245"/>
      <c r="E47" s="245"/>
      <c r="F47" s="59">
        <v>0.49305555555555558</v>
      </c>
      <c r="G47" s="47" t="s">
        <v>248</v>
      </c>
      <c r="H47" s="47">
        <v>4</v>
      </c>
      <c r="I47" s="47" t="s">
        <v>60</v>
      </c>
      <c r="J47" s="47">
        <v>2</v>
      </c>
      <c r="K47" s="47" t="s">
        <v>250</v>
      </c>
      <c r="L47" s="248" t="s">
        <v>110</v>
      </c>
      <c r="M47" s="47" t="s">
        <v>247</v>
      </c>
      <c r="N47" s="746"/>
      <c r="O47" s="747"/>
    </row>
    <row r="48" spans="1:15" s="292" customFormat="1" ht="30" customHeight="1">
      <c r="A48" s="46">
        <f t="shared" si="1"/>
        <v>45</v>
      </c>
      <c r="B48" s="243"/>
      <c r="C48" s="242"/>
      <c r="D48" s="243"/>
      <c r="E48" s="243"/>
      <c r="F48" s="312">
        <v>0.52777777777777779</v>
      </c>
      <c r="G48" s="310" t="s">
        <v>252</v>
      </c>
      <c r="H48" s="307"/>
      <c r="I48" s="307" t="s">
        <v>60</v>
      </c>
      <c r="J48" s="307"/>
      <c r="K48" s="307" t="s">
        <v>118</v>
      </c>
      <c r="L48" s="307" t="s">
        <v>121</v>
      </c>
      <c r="M48" s="307" t="s">
        <v>251</v>
      </c>
      <c r="N48" s="748"/>
      <c r="O48" s="749"/>
    </row>
    <row r="49" spans="1:15" s="292" customFormat="1" ht="30" customHeight="1">
      <c r="A49" s="46">
        <f t="shared" si="1"/>
        <v>46</v>
      </c>
      <c r="B49" s="311">
        <v>42896</v>
      </c>
      <c r="C49" s="310" t="s">
        <v>58</v>
      </c>
      <c r="D49" s="309" t="s">
        <v>253</v>
      </c>
      <c r="E49" s="309" t="s">
        <v>446</v>
      </c>
      <c r="F49" s="308">
        <v>0.52777777777777779</v>
      </c>
      <c r="G49" s="307" t="s">
        <v>254</v>
      </c>
      <c r="H49" s="307"/>
      <c r="I49" s="307" t="s">
        <v>60</v>
      </c>
      <c r="J49" s="307"/>
      <c r="K49" s="307" t="s">
        <v>248</v>
      </c>
      <c r="L49" s="767" t="s">
        <v>255</v>
      </c>
      <c r="M49" s="768"/>
      <c r="N49" s="769" t="s">
        <v>283</v>
      </c>
      <c r="O49" s="770"/>
    </row>
    <row r="50" spans="1:15" s="292" customFormat="1" ht="30" customHeight="1">
      <c r="A50" s="46">
        <f t="shared" si="1"/>
        <v>47</v>
      </c>
      <c r="B50" s="244">
        <v>42897</v>
      </c>
      <c r="C50" s="238" t="s">
        <v>64</v>
      </c>
      <c r="D50" s="238" t="s">
        <v>447</v>
      </c>
      <c r="E50" s="244" t="s">
        <v>448</v>
      </c>
      <c r="F50" s="291">
        <v>0.56944444444444442</v>
      </c>
      <c r="G50" s="47" t="s">
        <v>248</v>
      </c>
      <c r="H50" s="47">
        <v>3</v>
      </c>
      <c r="I50" s="47" t="s">
        <v>60</v>
      </c>
      <c r="J50" s="47">
        <v>3</v>
      </c>
      <c r="K50" s="47" t="s">
        <v>254</v>
      </c>
      <c r="L50" s="47" t="s">
        <v>448</v>
      </c>
      <c r="M50" s="47"/>
      <c r="N50" s="744" t="s">
        <v>449</v>
      </c>
      <c r="O50" s="745"/>
    </row>
    <row r="51" spans="1:15" s="292" customFormat="1" ht="30" customHeight="1">
      <c r="A51" s="46">
        <f t="shared" si="1"/>
        <v>48</v>
      </c>
      <c r="B51" s="245"/>
      <c r="C51" s="240"/>
      <c r="D51" s="240"/>
      <c r="E51" s="240"/>
      <c r="F51" s="291">
        <v>0.61805555555555558</v>
      </c>
      <c r="G51" s="47" t="s">
        <v>448</v>
      </c>
      <c r="H51" s="248">
        <v>5</v>
      </c>
      <c r="I51" s="248" t="s">
        <v>60</v>
      </c>
      <c r="J51" s="249">
        <v>5</v>
      </c>
      <c r="K51" s="47" t="s">
        <v>248</v>
      </c>
      <c r="L51" s="47" t="s">
        <v>254</v>
      </c>
      <c r="M51" s="247"/>
      <c r="N51" s="746"/>
      <c r="O51" s="747"/>
    </row>
    <row r="52" spans="1:15" s="292" customFormat="1" ht="30" customHeight="1">
      <c r="A52" s="46">
        <f t="shared" si="1"/>
        <v>49</v>
      </c>
      <c r="B52" s="243"/>
      <c r="C52" s="242"/>
      <c r="D52" s="242"/>
      <c r="E52" s="242"/>
      <c r="F52" s="291">
        <v>0.65277777777777779</v>
      </c>
      <c r="G52" s="47" t="s">
        <v>448</v>
      </c>
      <c r="H52" s="246"/>
      <c r="I52" s="46" t="s">
        <v>450</v>
      </c>
      <c r="J52" s="247"/>
      <c r="K52" s="47" t="s">
        <v>254</v>
      </c>
      <c r="L52" s="47" t="s">
        <v>284</v>
      </c>
      <c r="M52" s="47"/>
      <c r="N52" s="748"/>
      <c r="O52" s="749"/>
    </row>
    <row r="53" spans="1:15" s="292" customFormat="1" ht="30" customHeight="1">
      <c r="A53" s="46">
        <f>A52+1</f>
        <v>50</v>
      </c>
      <c r="B53" s="244">
        <v>42903</v>
      </c>
      <c r="C53" s="238" t="s">
        <v>58</v>
      </c>
      <c r="D53" s="244" t="s">
        <v>451</v>
      </c>
      <c r="E53" s="244" t="s">
        <v>452</v>
      </c>
      <c r="F53" s="59">
        <v>0.61805555555555558</v>
      </c>
      <c r="G53" s="47" t="s">
        <v>452</v>
      </c>
      <c r="H53" s="47">
        <v>0</v>
      </c>
      <c r="I53" s="47" t="s">
        <v>60</v>
      </c>
      <c r="J53" s="47">
        <v>2</v>
      </c>
      <c r="K53" s="47" t="s">
        <v>453</v>
      </c>
      <c r="L53" s="47" t="s">
        <v>454</v>
      </c>
      <c r="M53" s="47"/>
      <c r="N53" s="744" t="s">
        <v>293</v>
      </c>
      <c r="O53" s="745"/>
    </row>
    <row r="54" spans="1:15" s="292" customFormat="1" ht="30" customHeight="1">
      <c r="A54" s="46">
        <f t="shared" si="1"/>
        <v>51</v>
      </c>
      <c r="B54" s="243"/>
      <c r="C54" s="242"/>
      <c r="D54" s="243"/>
      <c r="E54" s="243"/>
      <c r="F54" s="59">
        <v>0.66319444444444442</v>
      </c>
      <c r="G54" s="47" t="s">
        <v>454</v>
      </c>
      <c r="H54" s="47">
        <v>9</v>
      </c>
      <c r="I54" s="47" t="s">
        <v>60</v>
      </c>
      <c r="J54" s="47">
        <v>0</v>
      </c>
      <c r="K54" s="47" t="s">
        <v>452</v>
      </c>
      <c r="L54" s="47" t="s">
        <v>455</v>
      </c>
      <c r="M54" s="47"/>
      <c r="N54" s="748"/>
      <c r="O54" s="749"/>
    </row>
    <row r="55" spans="1:15" s="292" customFormat="1" ht="30" customHeight="1">
      <c r="A55" s="46">
        <f t="shared" si="1"/>
        <v>52</v>
      </c>
      <c r="B55" s="244">
        <v>42904</v>
      </c>
      <c r="C55" s="238" t="s">
        <v>64</v>
      </c>
      <c r="D55" s="238" t="s">
        <v>240</v>
      </c>
      <c r="E55" s="238" t="s">
        <v>456</v>
      </c>
      <c r="F55" s="59">
        <v>0.375</v>
      </c>
      <c r="G55" s="353" t="s">
        <v>252</v>
      </c>
      <c r="H55" s="354">
        <v>0</v>
      </c>
      <c r="I55" s="354" t="s">
        <v>60</v>
      </c>
      <c r="J55" s="354">
        <v>14</v>
      </c>
      <c r="K55" s="354" t="s">
        <v>118</v>
      </c>
      <c r="L55" s="47" t="s">
        <v>263</v>
      </c>
      <c r="M55" s="47" t="s">
        <v>247</v>
      </c>
      <c r="N55" s="744" t="s">
        <v>457</v>
      </c>
      <c r="O55" s="745"/>
    </row>
    <row r="56" spans="1:15" s="292" customFormat="1" ht="30" customHeight="1">
      <c r="A56" s="46">
        <f t="shared" si="1"/>
        <v>53</v>
      </c>
      <c r="B56" s="245"/>
      <c r="C56" s="240"/>
      <c r="D56" s="245"/>
      <c r="E56" s="245"/>
      <c r="F56" s="59">
        <v>0.40972222222222227</v>
      </c>
      <c r="G56" s="47" t="s">
        <v>254</v>
      </c>
      <c r="H56" s="47">
        <v>11</v>
      </c>
      <c r="I56" s="47" t="s">
        <v>60</v>
      </c>
      <c r="J56" s="47">
        <v>0</v>
      </c>
      <c r="K56" s="47" t="s">
        <v>247</v>
      </c>
      <c r="L56" s="353" t="s">
        <v>252</v>
      </c>
      <c r="M56" s="354" t="s">
        <v>118</v>
      </c>
      <c r="N56" s="746"/>
      <c r="O56" s="747"/>
    </row>
    <row r="57" spans="1:15" ht="30" customHeight="1">
      <c r="A57" s="46">
        <f t="shared" si="1"/>
        <v>54</v>
      </c>
      <c r="B57" s="245"/>
      <c r="C57" s="240"/>
      <c r="D57" s="245"/>
      <c r="E57" s="245"/>
      <c r="F57" s="59">
        <v>0.44444444444444442</v>
      </c>
      <c r="G57" s="47" t="s">
        <v>248</v>
      </c>
      <c r="H57" s="47">
        <v>0</v>
      </c>
      <c r="I57" s="47" t="s">
        <v>60</v>
      </c>
      <c r="J57" s="47">
        <v>3</v>
      </c>
      <c r="K57" s="47" t="s">
        <v>242</v>
      </c>
      <c r="L57" s="47" t="s">
        <v>247</v>
      </c>
      <c r="M57" s="47" t="s">
        <v>264</v>
      </c>
      <c r="N57" s="746"/>
      <c r="O57" s="747"/>
    </row>
    <row r="58" spans="1:15" ht="30" customHeight="1">
      <c r="A58" s="46">
        <f t="shared" si="1"/>
        <v>55</v>
      </c>
      <c r="B58" s="245"/>
      <c r="C58" s="240"/>
      <c r="D58" s="245"/>
      <c r="E58" s="245"/>
      <c r="F58" s="59">
        <v>0.47916666666666669</v>
      </c>
      <c r="G58" s="47" t="s">
        <v>247</v>
      </c>
      <c r="H58" s="47">
        <v>1</v>
      </c>
      <c r="I58" s="47" t="s">
        <v>60</v>
      </c>
      <c r="J58" s="47">
        <v>5</v>
      </c>
      <c r="K58" s="47" t="s">
        <v>249</v>
      </c>
      <c r="L58" s="47" t="s">
        <v>251</v>
      </c>
      <c r="M58" s="47" t="s">
        <v>257</v>
      </c>
      <c r="N58" s="746"/>
      <c r="O58" s="747"/>
    </row>
    <row r="59" spans="1:15" ht="30" customHeight="1">
      <c r="A59" s="46">
        <f t="shared" si="1"/>
        <v>56</v>
      </c>
      <c r="B59" s="243"/>
      <c r="C59" s="242"/>
      <c r="D59" s="243"/>
      <c r="E59" s="243"/>
      <c r="F59" s="59">
        <v>0.51388888888888895</v>
      </c>
      <c r="G59" s="47" t="s">
        <v>458</v>
      </c>
      <c r="H59" s="47"/>
      <c r="I59" s="47" t="s">
        <v>261</v>
      </c>
      <c r="J59" s="47"/>
      <c r="K59" s="47" t="s">
        <v>459</v>
      </c>
      <c r="L59" s="47" t="s">
        <v>249</v>
      </c>
      <c r="M59" s="47" t="s">
        <v>247</v>
      </c>
      <c r="N59" s="748"/>
      <c r="O59" s="749"/>
    </row>
    <row r="60" spans="1:15" ht="30" customHeight="1">
      <c r="D60" s="36"/>
    </row>
    <row r="61" spans="1:15" ht="30" customHeight="1"/>
    <row r="62" spans="1:15" ht="30" customHeight="1"/>
    <row r="63" spans="1:15" ht="30" customHeight="1"/>
    <row r="64" spans="1:15"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sheetData>
  <mergeCells count="23">
    <mergeCell ref="N50:O52"/>
    <mergeCell ref="N53:O54"/>
    <mergeCell ref="N55:O59"/>
    <mergeCell ref="G35:K35"/>
    <mergeCell ref="N39:O41"/>
    <mergeCell ref="N42:O43"/>
    <mergeCell ref="L49:M49"/>
    <mergeCell ref="N49:O49"/>
    <mergeCell ref="N44:O48"/>
    <mergeCell ref="N24:O26"/>
    <mergeCell ref="N27:O32"/>
    <mergeCell ref="N33:O38"/>
    <mergeCell ref="N3:O5"/>
    <mergeCell ref="B1:D1"/>
    <mergeCell ref="E1:I1"/>
    <mergeCell ref="J1:M1"/>
    <mergeCell ref="G2:K2"/>
    <mergeCell ref="N2:O2"/>
    <mergeCell ref="N6:O8"/>
    <mergeCell ref="N9:O11"/>
    <mergeCell ref="N12:O14"/>
    <mergeCell ref="N15:O17"/>
    <mergeCell ref="N18:O23"/>
  </mergeCells>
  <phoneticPr fontId="1"/>
  <pageMargins left="0.70866141732283472" right="0.70866141732283472" top="0.55118110236220474" bottom="0.35433070866141736" header="0.31496062992125984" footer="0.31496062992125984"/>
  <pageSetup paperSize="9" scale="4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Aブロック</vt:lpstr>
      <vt:lpstr>A予定</vt:lpstr>
      <vt:lpstr>Bブロック</vt:lpstr>
      <vt:lpstr>B予定</vt:lpstr>
      <vt:lpstr>Cブロック</vt:lpstr>
      <vt:lpstr>C予定</vt:lpstr>
      <vt:lpstr>Dブロック</vt:lpstr>
      <vt:lpstr>D予定</vt:lpstr>
      <vt:lpstr>Aブロック!Print_Area</vt:lpstr>
      <vt:lpstr>Bブロック!Print_Area</vt:lpstr>
      <vt:lpstr>Cブロック!Print_Area</vt:lpstr>
      <vt:lpstr>Dブロック!Print_Area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吉村実</dc:creator>
  <cp:lastModifiedBy>morita</cp:lastModifiedBy>
  <cp:lastPrinted>2017-06-19T08:34:10Z</cp:lastPrinted>
  <dcterms:created xsi:type="dcterms:W3CDTF">2015-05-31T01:18:23Z</dcterms:created>
  <dcterms:modified xsi:type="dcterms:W3CDTF">2017-06-21T06:22:52Z</dcterms:modified>
</cp:coreProperties>
</file>